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biholding-my.sharepoint.com/personal/radjes_lalaram_ssc4tbi_nl/Documents/Bijlagen/Radjes/Radjes/Persoonlijk/Voetbal/"/>
    </mc:Choice>
  </mc:AlternateContent>
  <xr:revisionPtr revIDLastSave="45" documentId="8_{9D8095B6-9CBD-4FBB-93D2-D603912EE891}" xr6:coauthVersionLast="47" xr6:coauthVersionMax="47" xr10:uidLastSave="{2F9EF403-B917-4741-945A-13EDDB077370}"/>
  <bookViews>
    <workbookView xWindow="-110" yWindow="-110" windowWidth="25180" windowHeight="16140" tabRatio="500" xr2:uid="{00000000-000D-0000-FFFF-FFFF00000000}"/>
  </bookViews>
  <sheets>
    <sheet name="Financieel overzicht 2025" sheetId="16" r:id="rId1"/>
    <sheet name="Onkosten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75" i="16" l="1"/>
  <c r="BN18" i="16"/>
  <c r="BN14" i="16"/>
  <c r="BN63" i="16"/>
  <c r="I148" i="16"/>
  <c r="G148" i="16"/>
  <c r="BN125" i="16"/>
  <c r="BN103" i="16"/>
  <c r="AD103" i="16"/>
  <c r="BN121" i="16"/>
  <c r="BN25" i="16"/>
  <c r="BO128" i="16"/>
  <c r="BR128" i="16"/>
  <c r="BO129" i="16"/>
  <c r="BR129" i="16"/>
  <c r="BO130" i="16"/>
  <c r="BO131" i="16"/>
  <c r="BO132" i="16"/>
  <c r="BO133" i="16"/>
  <c r="BO134" i="16"/>
  <c r="BO135" i="16"/>
  <c r="BF134" i="16"/>
  <c r="BH134" i="16"/>
  <c r="BJ134" i="16"/>
  <c r="BI134" i="16" s="1"/>
  <c r="BM134" i="16"/>
  <c r="BF135" i="16"/>
  <c r="BH135" i="16"/>
  <c r="BJ135" i="16"/>
  <c r="BI135" i="16" s="1"/>
  <c r="BM135" i="16"/>
  <c r="BF136" i="16"/>
  <c r="BH136" i="16"/>
  <c r="BJ136" i="16"/>
  <c r="BK136" i="16"/>
  <c r="BM136" i="16"/>
  <c r="BF137" i="16"/>
  <c r="BH137" i="16"/>
  <c r="BJ137" i="16"/>
  <c r="BK137" i="16"/>
  <c r="BM137" i="16"/>
  <c r="BF138" i="16"/>
  <c r="BH138" i="16"/>
  <c r="BJ138" i="16"/>
  <c r="BI138" i="16" s="1"/>
  <c r="BK138" i="16"/>
  <c r="BM138" i="16"/>
  <c r="BN38" i="16"/>
  <c r="BN109" i="16"/>
  <c r="BN88" i="16"/>
  <c r="BN86" i="16"/>
  <c r="BF129" i="16"/>
  <c r="BH129" i="16"/>
  <c r="BH130" i="16"/>
  <c r="BH131" i="16"/>
  <c r="BH132" i="16"/>
  <c r="BH133" i="16"/>
  <c r="BM127" i="16"/>
  <c r="BM128" i="16"/>
  <c r="BM129" i="16"/>
  <c r="BM130" i="16"/>
  <c r="BM131" i="16"/>
  <c r="BM132" i="16"/>
  <c r="BM133" i="16"/>
  <c r="BH128" i="16"/>
  <c r="BD129" i="16"/>
  <c r="BE129" i="16" s="1"/>
  <c r="BJ129" i="16"/>
  <c r="BI129" i="16" s="1"/>
  <c r="BD130" i="16"/>
  <c r="BE130" i="16" s="1"/>
  <c r="BF130" i="16"/>
  <c r="BJ130" i="16"/>
  <c r="BD131" i="16"/>
  <c r="BE131" i="16" s="1"/>
  <c r="BF131" i="16"/>
  <c r="BJ131" i="16"/>
  <c r="BD132" i="16"/>
  <c r="BE132" i="16" s="1"/>
  <c r="BF132" i="16"/>
  <c r="BJ132" i="16"/>
  <c r="BD133" i="16"/>
  <c r="BE133" i="16" s="1"/>
  <c r="BF133" i="16"/>
  <c r="BJ133" i="16"/>
  <c r="BI133" i="16" s="1"/>
  <c r="BD128" i="16"/>
  <c r="BE128" i="16" s="1"/>
  <c r="O139" i="16"/>
  <c r="P139" i="16"/>
  <c r="Q139" i="16"/>
  <c r="R139" i="16"/>
  <c r="S139" i="16"/>
  <c r="T139" i="16"/>
  <c r="U139" i="16"/>
  <c r="V139" i="16"/>
  <c r="W139" i="16"/>
  <c r="X139" i="16"/>
  <c r="Y139" i="16"/>
  <c r="Z139" i="16"/>
  <c r="AA139" i="16"/>
  <c r="AB139" i="16"/>
  <c r="AC139" i="16"/>
  <c r="AD139" i="16"/>
  <c r="AE139" i="16"/>
  <c r="AF139" i="16"/>
  <c r="AG139" i="16"/>
  <c r="AH139" i="16"/>
  <c r="AI139" i="16"/>
  <c r="AJ139" i="16"/>
  <c r="AK139" i="16"/>
  <c r="AL139" i="16"/>
  <c r="AM139" i="16"/>
  <c r="AN139" i="16"/>
  <c r="AO139" i="16"/>
  <c r="AP139" i="16"/>
  <c r="AQ139" i="16"/>
  <c r="AR139" i="16"/>
  <c r="AS139" i="16"/>
  <c r="AT139" i="16"/>
  <c r="AU139" i="16"/>
  <c r="AV139" i="16"/>
  <c r="AW139" i="16"/>
  <c r="AX139" i="16"/>
  <c r="AY139" i="16"/>
  <c r="AZ139" i="16"/>
  <c r="BA139" i="16"/>
  <c r="BB139" i="16"/>
  <c r="BC139" i="16"/>
  <c r="N139" i="16"/>
  <c r="M139" i="16"/>
  <c r="L139" i="16"/>
  <c r="K139" i="16"/>
  <c r="J139" i="16"/>
  <c r="BJ128" i="16"/>
  <c r="BI128" i="16" s="1"/>
  <c r="BF128" i="16"/>
  <c r="BM110" i="16"/>
  <c r="BM111" i="16"/>
  <c r="BM112" i="16"/>
  <c r="BM113" i="16"/>
  <c r="BM114" i="16"/>
  <c r="BM115" i="16"/>
  <c r="BM116" i="16"/>
  <c r="BM117" i="16"/>
  <c r="BM118" i="16"/>
  <c r="BM119" i="16"/>
  <c r="BM120" i="16"/>
  <c r="BM121" i="16"/>
  <c r="BM122" i="16"/>
  <c r="BM123" i="16"/>
  <c r="BM124" i="16"/>
  <c r="BM125" i="16"/>
  <c r="BM126" i="16"/>
  <c r="BF18" i="16"/>
  <c r="BN113" i="16"/>
  <c r="BN123" i="16"/>
  <c r="BN9" i="16"/>
  <c r="BN4" i="16"/>
  <c r="BF121" i="16"/>
  <c r="BR133" i="16" l="1"/>
  <c r="BR132" i="16"/>
  <c r="BR130" i="16"/>
  <c r="BR131" i="16"/>
  <c r="BR135" i="16"/>
  <c r="BR134" i="16"/>
  <c r="BL137" i="16"/>
  <c r="BL136" i="16"/>
  <c r="BI136" i="16"/>
  <c r="BI137" i="16"/>
  <c r="BL138" i="16"/>
  <c r="BI132" i="16"/>
  <c r="BI130" i="16"/>
  <c r="BI131" i="16"/>
  <c r="BF75" i="16"/>
  <c r="BC148" i="16" l="1"/>
  <c r="BC146" i="16"/>
  <c r="BJ16" i="16"/>
  <c r="BM16" i="16"/>
  <c r="BJ17" i="16"/>
  <c r="BK17" i="16"/>
  <c r="BM17" i="16"/>
  <c r="BJ18" i="16"/>
  <c r="BM18" i="16"/>
  <c r="BJ19" i="16"/>
  <c r="BM19" i="16"/>
  <c r="BJ20" i="16"/>
  <c r="BK20" i="16"/>
  <c r="BM20" i="16"/>
  <c r="BJ21" i="16"/>
  <c r="BK21" i="16"/>
  <c r="BM21" i="16"/>
  <c r="BJ22" i="16"/>
  <c r="BK22" i="16"/>
  <c r="BM22" i="16"/>
  <c r="BJ23" i="16"/>
  <c r="BK23" i="16"/>
  <c r="BM23" i="16"/>
  <c r="BJ24" i="16"/>
  <c r="BK24" i="16"/>
  <c r="BM24" i="16"/>
  <c r="BJ25" i="16"/>
  <c r="BM25" i="16"/>
  <c r="BJ26" i="16"/>
  <c r="BK26" i="16"/>
  <c r="BM26" i="16"/>
  <c r="BJ27" i="16"/>
  <c r="BK27" i="16"/>
  <c r="BM27" i="16"/>
  <c r="BJ28" i="16"/>
  <c r="BK28" i="16"/>
  <c r="BM28" i="16"/>
  <c r="BJ29" i="16"/>
  <c r="BK29" i="16"/>
  <c r="BM29" i="16"/>
  <c r="BJ30" i="16"/>
  <c r="BK30" i="16"/>
  <c r="BM30" i="16"/>
  <c r="BJ31" i="16"/>
  <c r="BM31" i="16"/>
  <c r="BJ32" i="16"/>
  <c r="BM32" i="16"/>
  <c r="BJ33" i="16"/>
  <c r="BK33" i="16"/>
  <c r="BM33" i="16"/>
  <c r="BJ34" i="16"/>
  <c r="BM34" i="16"/>
  <c r="BJ35" i="16"/>
  <c r="BK35" i="16"/>
  <c r="BM35" i="16"/>
  <c r="BJ36" i="16"/>
  <c r="BK36" i="16"/>
  <c r="BM36" i="16"/>
  <c r="BJ37" i="16"/>
  <c r="BK37" i="16"/>
  <c r="BM37" i="16"/>
  <c r="BJ38" i="16"/>
  <c r="BM38" i="16"/>
  <c r="BJ39" i="16"/>
  <c r="BK39" i="16"/>
  <c r="BM39" i="16"/>
  <c r="BJ40" i="16"/>
  <c r="BK40" i="16"/>
  <c r="BM40" i="16"/>
  <c r="BJ41" i="16"/>
  <c r="BK41" i="16"/>
  <c r="BM41" i="16"/>
  <c r="BJ42" i="16"/>
  <c r="BK42" i="16"/>
  <c r="BM42" i="16"/>
  <c r="BJ43" i="16"/>
  <c r="BK43" i="16"/>
  <c r="BM43" i="16"/>
  <c r="BJ44" i="16"/>
  <c r="BK44" i="16"/>
  <c r="BM44" i="16"/>
  <c r="BJ45" i="16"/>
  <c r="BK45" i="16"/>
  <c r="BM45" i="16"/>
  <c r="BJ46" i="16"/>
  <c r="BK46" i="16"/>
  <c r="BM46" i="16"/>
  <c r="BJ47" i="16"/>
  <c r="BK47" i="16"/>
  <c r="BM47" i="16"/>
  <c r="BJ48" i="16"/>
  <c r="BK48" i="16"/>
  <c r="BM48" i="16"/>
  <c r="BJ49" i="16"/>
  <c r="BK49" i="16"/>
  <c r="BM49" i="16"/>
  <c r="BJ50" i="16"/>
  <c r="BK50" i="16"/>
  <c r="BM50" i="16"/>
  <c r="BJ51" i="16"/>
  <c r="BK51" i="16"/>
  <c r="BM51" i="16"/>
  <c r="BJ52" i="16"/>
  <c r="BK52" i="16"/>
  <c r="BM52" i="16"/>
  <c r="BJ53" i="16"/>
  <c r="BK53" i="16"/>
  <c r="BM53" i="16"/>
  <c r="BJ54" i="16"/>
  <c r="BM54" i="16"/>
  <c r="BJ55" i="16"/>
  <c r="BK55" i="16"/>
  <c r="BM55" i="16"/>
  <c r="BJ56" i="16"/>
  <c r="BK56" i="16"/>
  <c r="BM56" i="16"/>
  <c r="BJ57" i="16"/>
  <c r="BK57" i="16"/>
  <c r="BM57" i="16"/>
  <c r="BJ58" i="16"/>
  <c r="BK58" i="16"/>
  <c r="BM58" i="16"/>
  <c r="BJ59" i="16"/>
  <c r="BK59" i="16"/>
  <c r="BM59" i="16"/>
  <c r="BJ60" i="16"/>
  <c r="BK60" i="16"/>
  <c r="BM60" i="16"/>
  <c r="BJ61" i="16"/>
  <c r="BK61" i="16"/>
  <c r="BM61" i="16"/>
  <c r="BJ62" i="16"/>
  <c r="BK62" i="16"/>
  <c r="BM62" i="16"/>
  <c r="BJ63" i="16"/>
  <c r="BM63" i="16"/>
  <c r="BJ64" i="16"/>
  <c r="BK64" i="16"/>
  <c r="BM64" i="16"/>
  <c r="BJ65" i="16"/>
  <c r="BK65" i="16"/>
  <c r="BM65" i="16"/>
  <c r="BJ66" i="16"/>
  <c r="BK66" i="16"/>
  <c r="BM66" i="16"/>
  <c r="BJ67" i="16"/>
  <c r="BK67" i="16"/>
  <c r="BM67" i="16"/>
  <c r="BJ68" i="16"/>
  <c r="BK68" i="16"/>
  <c r="BM68" i="16"/>
  <c r="BJ69" i="16"/>
  <c r="BK69" i="16"/>
  <c r="BM69" i="16"/>
  <c r="BJ70" i="16"/>
  <c r="BK70" i="16"/>
  <c r="BM70" i="16"/>
  <c r="BJ71" i="16"/>
  <c r="BK71" i="16"/>
  <c r="BM71" i="16"/>
  <c r="BJ72" i="16"/>
  <c r="BK72" i="16"/>
  <c r="BM72" i="16"/>
  <c r="BJ73" i="16"/>
  <c r="BK73" i="16"/>
  <c r="BM73" i="16"/>
  <c r="BJ74" i="16"/>
  <c r="BM74" i="16"/>
  <c r="BJ75" i="16"/>
  <c r="BM75" i="16"/>
  <c r="BJ76" i="16"/>
  <c r="BK76" i="16"/>
  <c r="BM76" i="16"/>
  <c r="BJ77" i="16"/>
  <c r="BK77" i="16"/>
  <c r="BM77" i="16"/>
  <c r="BJ78" i="16"/>
  <c r="BK78" i="16"/>
  <c r="BM78" i="16"/>
  <c r="BJ79" i="16"/>
  <c r="BM79" i="16"/>
  <c r="BJ80" i="16"/>
  <c r="BK80" i="16"/>
  <c r="BM80" i="16"/>
  <c r="BJ81" i="16"/>
  <c r="BK81" i="16"/>
  <c r="BM81" i="16"/>
  <c r="BJ82" i="16"/>
  <c r="BM82" i="16"/>
  <c r="BJ83" i="16"/>
  <c r="BK83" i="16"/>
  <c r="BM83" i="16"/>
  <c r="BJ84" i="16"/>
  <c r="BK84" i="16"/>
  <c r="BM84" i="16"/>
  <c r="BJ85" i="16"/>
  <c r="BK85" i="16"/>
  <c r="BM85" i="16"/>
  <c r="BJ86" i="16"/>
  <c r="BM86" i="16"/>
  <c r="BJ87" i="16"/>
  <c r="BK87" i="16"/>
  <c r="BM87" i="16"/>
  <c r="BJ88" i="16"/>
  <c r="BM88" i="16"/>
  <c r="BJ89" i="16"/>
  <c r="BK89" i="16"/>
  <c r="BM89" i="16"/>
  <c r="BJ90" i="16"/>
  <c r="BK90" i="16"/>
  <c r="BM90" i="16"/>
  <c r="BJ91" i="16"/>
  <c r="BK91" i="16"/>
  <c r="BM91" i="16"/>
  <c r="BJ92" i="16"/>
  <c r="BK92" i="16"/>
  <c r="BM92" i="16"/>
  <c r="BJ93" i="16"/>
  <c r="BK93" i="16"/>
  <c r="BM93" i="16"/>
  <c r="BJ94" i="16"/>
  <c r="BM94" i="16"/>
  <c r="BJ95" i="16"/>
  <c r="BM95" i="16"/>
  <c r="BJ96" i="16"/>
  <c r="BM96" i="16"/>
  <c r="BJ97" i="16"/>
  <c r="BM97" i="16"/>
  <c r="BJ98" i="16"/>
  <c r="BM98" i="16"/>
  <c r="BJ99" i="16"/>
  <c r="BM99" i="16"/>
  <c r="BJ100" i="16"/>
  <c r="BM100" i="16"/>
  <c r="BJ101" i="16"/>
  <c r="BM101" i="16"/>
  <c r="BJ102" i="16"/>
  <c r="BM102" i="16"/>
  <c r="BJ103" i="16"/>
  <c r="BM103" i="16"/>
  <c r="BJ104" i="16"/>
  <c r="BM104" i="16"/>
  <c r="BJ105" i="16"/>
  <c r="BM105" i="16"/>
  <c r="BJ106" i="16"/>
  <c r="BM106" i="16"/>
  <c r="BJ107" i="16"/>
  <c r="BM107" i="16"/>
  <c r="BJ108" i="16"/>
  <c r="BM108" i="16"/>
  <c r="BJ109" i="16"/>
  <c r="BM109" i="16"/>
  <c r="BJ110" i="16"/>
  <c r="BJ111" i="16"/>
  <c r="BJ112" i="16"/>
  <c r="BJ113" i="16"/>
  <c r="BJ114" i="16"/>
  <c r="BJ115" i="16"/>
  <c r="BJ116" i="16"/>
  <c r="BJ117" i="16"/>
  <c r="BJ118" i="16"/>
  <c r="BJ119" i="16"/>
  <c r="BJ120" i="16"/>
  <c r="BJ121" i="16"/>
  <c r="BJ122" i="16"/>
  <c r="BJ123" i="16"/>
  <c r="BJ124" i="16"/>
  <c r="BJ125" i="16"/>
  <c r="BJ126" i="16"/>
  <c r="BJ127" i="16"/>
  <c r="BJ15" i="16"/>
  <c r="BM15" i="16"/>
  <c r="BJ12" i="16"/>
  <c r="BK12" i="16"/>
  <c r="BM12" i="16"/>
  <c r="BJ13" i="16"/>
  <c r="BM13" i="16"/>
  <c r="BJ14" i="16"/>
  <c r="BM14" i="16"/>
  <c r="BJ10" i="16"/>
  <c r="BK10" i="16"/>
  <c r="BM10" i="16"/>
  <c r="BJ11" i="16"/>
  <c r="BM11" i="16"/>
  <c r="BJ5" i="16"/>
  <c r="BK5" i="16"/>
  <c r="BM5" i="16"/>
  <c r="BJ6" i="16"/>
  <c r="BK6" i="16"/>
  <c r="BM6" i="16"/>
  <c r="BJ7" i="16"/>
  <c r="BK7" i="16"/>
  <c r="BM7" i="16"/>
  <c r="BJ8" i="16"/>
  <c r="BM8" i="16"/>
  <c r="BJ9" i="16"/>
  <c r="BM9" i="16"/>
  <c r="BJ3" i="16"/>
  <c r="BM3" i="16"/>
  <c r="BJ4" i="16"/>
  <c r="BM4" i="16"/>
  <c r="BF4" i="16"/>
  <c r="BG4" i="16" s="1"/>
  <c r="BH4" i="16" s="1"/>
  <c r="BO4" i="16"/>
  <c r="BF3" i="16"/>
  <c r="BG3" i="16" s="1"/>
  <c r="BH3" i="16" s="1"/>
  <c r="BN3" i="16"/>
  <c r="BF2" i="16"/>
  <c r="BJ2" i="16"/>
  <c r="BM2" i="16"/>
  <c r="BN2" i="16"/>
  <c r="BF5" i="16"/>
  <c r="BG5" i="16" s="1"/>
  <c r="BH5" i="16" s="1"/>
  <c r="BR5" i="16"/>
  <c r="BF6" i="16"/>
  <c r="BG6" i="16" s="1"/>
  <c r="BH6" i="16" s="1"/>
  <c r="BR6" i="16"/>
  <c r="BF7" i="16"/>
  <c r="BG7" i="16" s="1"/>
  <c r="BH7" i="16" s="1"/>
  <c r="BR7" i="16"/>
  <c r="BF8" i="16"/>
  <c r="BG8" i="16" s="1"/>
  <c r="BF9" i="16"/>
  <c r="BG9" i="16" s="1"/>
  <c r="BH9" i="16" s="1"/>
  <c r="BF10" i="16"/>
  <c r="BG10" i="16" s="1"/>
  <c r="BH10" i="16" s="1"/>
  <c r="BR10" i="16"/>
  <c r="BF11" i="16"/>
  <c r="BG11" i="16" s="1"/>
  <c r="BH11" i="16" s="1"/>
  <c r="BF12" i="16"/>
  <c r="BG12" i="16" s="1"/>
  <c r="BH12" i="16" s="1"/>
  <c r="BR12" i="16"/>
  <c r="BF13" i="16"/>
  <c r="BG13" i="16" s="1"/>
  <c r="BH13" i="16" s="1"/>
  <c r="BR13" i="16"/>
  <c r="BF14" i="16"/>
  <c r="BG14" i="16" s="1"/>
  <c r="BH14" i="16" s="1"/>
  <c r="BF15" i="16"/>
  <c r="BG15" i="16" s="1"/>
  <c r="BH15" i="16" s="1"/>
  <c r="BF16" i="16"/>
  <c r="BG16" i="16" s="1"/>
  <c r="BH16" i="16" s="1"/>
  <c r="BF17" i="16"/>
  <c r="BG17" i="16" s="1"/>
  <c r="BR17" i="16"/>
  <c r="BG18" i="16"/>
  <c r="BH18" i="16" s="1"/>
  <c r="BF19" i="16"/>
  <c r="BG19" i="16" s="1"/>
  <c r="BF20" i="16"/>
  <c r="BG20" i="16" s="1"/>
  <c r="BH20" i="16" s="1"/>
  <c r="BR20" i="16"/>
  <c r="BF21" i="16"/>
  <c r="BG21" i="16" s="1"/>
  <c r="BH21" i="16" s="1"/>
  <c r="BR21" i="16"/>
  <c r="BF22" i="16"/>
  <c r="BG22" i="16" s="1"/>
  <c r="BH22" i="16" s="1"/>
  <c r="BR22" i="16"/>
  <c r="BF23" i="16"/>
  <c r="BG23" i="16" s="1"/>
  <c r="BH23" i="16" s="1"/>
  <c r="BR23" i="16"/>
  <c r="BF24" i="16"/>
  <c r="BG24" i="16" s="1"/>
  <c r="BH24" i="16" s="1"/>
  <c r="BR24" i="16"/>
  <c r="BF25" i="16"/>
  <c r="BG25" i="16" s="1"/>
  <c r="BF26" i="16"/>
  <c r="BG26" i="16" s="1"/>
  <c r="BH26" i="16" s="1"/>
  <c r="BR26" i="16"/>
  <c r="BF27" i="16"/>
  <c r="BG27" i="16" s="1"/>
  <c r="BR27" i="16"/>
  <c r="BF28" i="16"/>
  <c r="BG28" i="16" s="1"/>
  <c r="BH28" i="16" s="1"/>
  <c r="BR28" i="16"/>
  <c r="BF29" i="16"/>
  <c r="BG29" i="16" s="1"/>
  <c r="BR29" i="16"/>
  <c r="BF30" i="16"/>
  <c r="BG30" i="16" s="1"/>
  <c r="BH30" i="16" s="1"/>
  <c r="BR30" i="16"/>
  <c r="BF31" i="16"/>
  <c r="BG31" i="16" s="1"/>
  <c r="BH31" i="16" s="1"/>
  <c r="BF32" i="16"/>
  <c r="BG32" i="16" s="1"/>
  <c r="BH32" i="16" s="1"/>
  <c r="BF33" i="16"/>
  <c r="BG33" i="16" s="1"/>
  <c r="BH33" i="16" s="1"/>
  <c r="BR33" i="16"/>
  <c r="BF34" i="16"/>
  <c r="BG34" i="16" s="1"/>
  <c r="BH34" i="16" s="1"/>
  <c r="BF35" i="16"/>
  <c r="BG35" i="16" s="1"/>
  <c r="BR35" i="16"/>
  <c r="BF36" i="16"/>
  <c r="BG36" i="16" s="1"/>
  <c r="BH36" i="16" s="1"/>
  <c r="BR36" i="16"/>
  <c r="BF37" i="16"/>
  <c r="BG37" i="16" s="1"/>
  <c r="BR37" i="16"/>
  <c r="BF38" i="16"/>
  <c r="BG38" i="16" s="1"/>
  <c r="BH38" i="16" s="1"/>
  <c r="BF39" i="16"/>
  <c r="BG39" i="16" s="1"/>
  <c r="BH39" i="16" s="1"/>
  <c r="BR39" i="16"/>
  <c r="BF40" i="16"/>
  <c r="BG40" i="16" s="1"/>
  <c r="BH40" i="16" s="1"/>
  <c r="BR40" i="16"/>
  <c r="BF41" i="16"/>
  <c r="BG41" i="16" s="1"/>
  <c r="BH41" i="16" s="1"/>
  <c r="BR41" i="16"/>
  <c r="BF42" i="16"/>
  <c r="BG42" i="16" s="1"/>
  <c r="BH42" i="16" s="1"/>
  <c r="BR42" i="16"/>
  <c r="BF43" i="16"/>
  <c r="BG43" i="16" s="1"/>
  <c r="BR43" i="16"/>
  <c r="BF44" i="16"/>
  <c r="BG44" i="16" s="1"/>
  <c r="BH44" i="16" s="1"/>
  <c r="BR44" i="16"/>
  <c r="BF45" i="16"/>
  <c r="BG45" i="16" s="1"/>
  <c r="BR45" i="16"/>
  <c r="BF46" i="16"/>
  <c r="BG46" i="16" s="1"/>
  <c r="BH46" i="16" s="1"/>
  <c r="BR46" i="16"/>
  <c r="BF47" i="16"/>
  <c r="BG47" i="16" s="1"/>
  <c r="BH47" i="16" s="1"/>
  <c r="BR47" i="16"/>
  <c r="BF48" i="16"/>
  <c r="BG48" i="16" s="1"/>
  <c r="BH48" i="16" s="1"/>
  <c r="BR48" i="16"/>
  <c r="BF49" i="16"/>
  <c r="BG49" i="16" s="1"/>
  <c r="BH49" i="16" s="1"/>
  <c r="BR49" i="16"/>
  <c r="BF50" i="16"/>
  <c r="BG50" i="16" s="1"/>
  <c r="BH50" i="16" s="1"/>
  <c r="BR50" i="16"/>
  <c r="BF51" i="16"/>
  <c r="BG51" i="16" s="1"/>
  <c r="BR51" i="16"/>
  <c r="BF52" i="16"/>
  <c r="BG52" i="16" s="1"/>
  <c r="BH52" i="16" s="1"/>
  <c r="BR52" i="16"/>
  <c r="BF53" i="16"/>
  <c r="BG53" i="16" s="1"/>
  <c r="BR53" i="16"/>
  <c r="BF54" i="16"/>
  <c r="BG54" i="16" s="1"/>
  <c r="BH54" i="16" s="1"/>
  <c r="BR54" i="16"/>
  <c r="BF55" i="16"/>
  <c r="BG55" i="16" s="1"/>
  <c r="BH55" i="16" s="1"/>
  <c r="BR55" i="16"/>
  <c r="BF56" i="16"/>
  <c r="BG56" i="16" s="1"/>
  <c r="BH56" i="16" s="1"/>
  <c r="BR56" i="16"/>
  <c r="BF57" i="16"/>
  <c r="BG57" i="16" s="1"/>
  <c r="BH57" i="16" s="1"/>
  <c r="BR57" i="16"/>
  <c r="BF58" i="16"/>
  <c r="BG58" i="16" s="1"/>
  <c r="BH58" i="16" s="1"/>
  <c r="BR58" i="16"/>
  <c r="BF59" i="16"/>
  <c r="BG59" i="16" s="1"/>
  <c r="BR59" i="16"/>
  <c r="BF60" i="16"/>
  <c r="BG60" i="16" s="1"/>
  <c r="BH60" i="16" s="1"/>
  <c r="BR60" i="16"/>
  <c r="BF61" i="16"/>
  <c r="BG61" i="16" s="1"/>
  <c r="BR61" i="16"/>
  <c r="BF62" i="16"/>
  <c r="BG62" i="16" s="1"/>
  <c r="BH62" i="16" s="1"/>
  <c r="BR62" i="16"/>
  <c r="BF63" i="16"/>
  <c r="BG63" i="16" s="1"/>
  <c r="BH63" i="16" s="1"/>
  <c r="BF64" i="16"/>
  <c r="BG64" i="16" s="1"/>
  <c r="BH64" i="16" s="1"/>
  <c r="BR64" i="16"/>
  <c r="BF65" i="16"/>
  <c r="BG65" i="16" s="1"/>
  <c r="BH65" i="16" s="1"/>
  <c r="BR65" i="16"/>
  <c r="BF66" i="16"/>
  <c r="BG66" i="16" s="1"/>
  <c r="BH66" i="16" s="1"/>
  <c r="BR66" i="16"/>
  <c r="BF67" i="16"/>
  <c r="BG67" i="16" s="1"/>
  <c r="BR67" i="16"/>
  <c r="BF68" i="16"/>
  <c r="BG68" i="16" s="1"/>
  <c r="BH68" i="16" s="1"/>
  <c r="BR68" i="16"/>
  <c r="BF69" i="16"/>
  <c r="BG69" i="16" s="1"/>
  <c r="BR69" i="16"/>
  <c r="BF70" i="16"/>
  <c r="BG70" i="16" s="1"/>
  <c r="BH70" i="16" s="1"/>
  <c r="BR70" i="16"/>
  <c r="BF71" i="16"/>
  <c r="BG71" i="16" s="1"/>
  <c r="BH71" i="16" s="1"/>
  <c r="BR71" i="16"/>
  <c r="BF72" i="16"/>
  <c r="BN72" i="16"/>
  <c r="BR72" i="16"/>
  <c r="BF73" i="16"/>
  <c r="BG73" i="16" s="1"/>
  <c r="BH73" i="16" s="1"/>
  <c r="BR73" i="16"/>
  <c r="BF74" i="16"/>
  <c r="BG74" i="16" s="1"/>
  <c r="BH74" i="16" s="1"/>
  <c r="BG75" i="16"/>
  <c r="BF76" i="16"/>
  <c r="BG76" i="16" s="1"/>
  <c r="BH76" i="16" s="1"/>
  <c r="BR76" i="16"/>
  <c r="BF77" i="16"/>
  <c r="BG77" i="16" s="1"/>
  <c r="BR77" i="16"/>
  <c r="BF78" i="16"/>
  <c r="BG78" i="16" s="1"/>
  <c r="BH78" i="16" s="1"/>
  <c r="BR78" i="16"/>
  <c r="BF79" i="16"/>
  <c r="BN79" i="16"/>
  <c r="BF80" i="16"/>
  <c r="BG80" i="16" s="1"/>
  <c r="BH80" i="16" s="1"/>
  <c r="BR80" i="16"/>
  <c r="BF81" i="16"/>
  <c r="BG81" i="16" s="1"/>
  <c r="BH81" i="16" s="1"/>
  <c r="BR81" i="16"/>
  <c r="BF82" i="16"/>
  <c r="BN82" i="16"/>
  <c r="BF83" i="16"/>
  <c r="BG83" i="16" s="1"/>
  <c r="BR83" i="16"/>
  <c r="BF84" i="16"/>
  <c r="BG84" i="16" s="1"/>
  <c r="BH84" i="16" s="1"/>
  <c r="BR84" i="16"/>
  <c r="BF85" i="16"/>
  <c r="BG85" i="16" s="1"/>
  <c r="BR85" i="16"/>
  <c r="BF86" i="16"/>
  <c r="BG86" i="16" s="1"/>
  <c r="BH86" i="16" s="1"/>
  <c r="BF87" i="16"/>
  <c r="BG87" i="16" s="1"/>
  <c r="BR87" i="16"/>
  <c r="BF88" i="16"/>
  <c r="BG88" i="16" s="1"/>
  <c r="BH88" i="16" s="1"/>
  <c r="BF89" i="16"/>
  <c r="BG89" i="16" s="1"/>
  <c r="BR89" i="16"/>
  <c r="BF90" i="16"/>
  <c r="BG90" i="16" s="1"/>
  <c r="BH90" i="16" s="1"/>
  <c r="BR90" i="16"/>
  <c r="BF91" i="16"/>
  <c r="BG91" i="16" s="1"/>
  <c r="BR91" i="16"/>
  <c r="BF92" i="16"/>
  <c r="BG92" i="16" s="1"/>
  <c r="BH92" i="16" s="1"/>
  <c r="BR92" i="16"/>
  <c r="BF93" i="16"/>
  <c r="BG93" i="16" s="1"/>
  <c r="BR93" i="16"/>
  <c r="BF94" i="16"/>
  <c r="BG94" i="16" s="1"/>
  <c r="BH94" i="16" s="1"/>
  <c r="BR94" i="16"/>
  <c r="BF95" i="16"/>
  <c r="BG95" i="16" s="1"/>
  <c r="BF96" i="16"/>
  <c r="BG96" i="16" s="1"/>
  <c r="BH96" i="16" s="1"/>
  <c r="BR96" i="16"/>
  <c r="BF97" i="16"/>
  <c r="BG97" i="16" s="1"/>
  <c r="BR97" i="16"/>
  <c r="BF98" i="16"/>
  <c r="BG98" i="16" s="1"/>
  <c r="BH98" i="16" s="1"/>
  <c r="BF99" i="16"/>
  <c r="BG99" i="16" s="1"/>
  <c r="BR99" i="16"/>
  <c r="BF100" i="16"/>
  <c r="BG100" i="16" s="1"/>
  <c r="BH100" i="16" s="1"/>
  <c r="BF101" i="16"/>
  <c r="BG101" i="16" s="1"/>
  <c r="BF102" i="16"/>
  <c r="BG102" i="16" s="1"/>
  <c r="BH102" i="16" s="1"/>
  <c r="BR102" i="16"/>
  <c r="BF103" i="16"/>
  <c r="BG103" i="16" s="1"/>
  <c r="BF104" i="16"/>
  <c r="BG104" i="16" s="1"/>
  <c r="BH104" i="16" s="1"/>
  <c r="BF105" i="16"/>
  <c r="BG105" i="16" s="1"/>
  <c r="BH105" i="16" s="1"/>
  <c r="BF106" i="16"/>
  <c r="BG106" i="16" s="1"/>
  <c r="BH106" i="16" s="1"/>
  <c r="BF107" i="16"/>
  <c r="BG107" i="16" s="1"/>
  <c r="BR107" i="16"/>
  <c r="BF108" i="16"/>
  <c r="BG108" i="16" s="1"/>
  <c r="BH108" i="16" s="1"/>
  <c r="BF109" i="16"/>
  <c r="BG109" i="16" s="1"/>
  <c r="BF110" i="16"/>
  <c r="BG110" i="16" s="1"/>
  <c r="BH110" i="16" s="1"/>
  <c r="BR110" i="16"/>
  <c r="BF111" i="16"/>
  <c r="BN111" i="16"/>
  <c r="BF112" i="16"/>
  <c r="BG112" i="16" s="1"/>
  <c r="BH112" i="16" s="1"/>
  <c r="BF113" i="16"/>
  <c r="BG113" i="16" s="1"/>
  <c r="BH113" i="16" s="1"/>
  <c r="BF114" i="16"/>
  <c r="BG114" i="16" s="1"/>
  <c r="BH114" i="16" s="1"/>
  <c r="BF115" i="16"/>
  <c r="BG115" i="16" s="1"/>
  <c r="BF116" i="16"/>
  <c r="BG116" i="16" s="1"/>
  <c r="BH116" i="16" s="1"/>
  <c r="BF117" i="16"/>
  <c r="BG117" i="16" s="1"/>
  <c r="BF118" i="16"/>
  <c r="BG118" i="16" s="1"/>
  <c r="BH118" i="16" s="1"/>
  <c r="BF119" i="16"/>
  <c r="BG119" i="16" s="1"/>
  <c r="BH119" i="16" s="1"/>
  <c r="BF120" i="16"/>
  <c r="BG120" i="16" s="1"/>
  <c r="BH120" i="16" s="1"/>
  <c r="BG121" i="16"/>
  <c r="BH121" i="16" s="1"/>
  <c r="BF122" i="16"/>
  <c r="BG122" i="16" s="1"/>
  <c r="BH122" i="16" s="1"/>
  <c r="BF123" i="16"/>
  <c r="BG123" i="16" s="1"/>
  <c r="BH123" i="16" s="1"/>
  <c r="BF124" i="16"/>
  <c r="BG124" i="16" s="1"/>
  <c r="BH124" i="16" s="1"/>
  <c r="BF125" i="16"/>
  <c r="BG125" i="16" s="1"/>
  <c r="BH125" i="16" s="1"/>
  <c r="BF126" i="16"/>
  <c r="BG126" i="16" s="1"/>
  <c r="BH126" i="16" s="1"/>
  <c r="BF127" i="16"/>
  <c r="BG127" i="16" s="1"/>
  <c r="BH127" i="16" s="1"/>
  <c r="BR127" i="16"/>
  <c r="BD121" i="16"/>
  <c r="BE121" i="16" s="1"/>
  <c r="BD122" i="16"/>
  <c r="BE122" i="16" s="1"/>
  <c r="BD123" i="16"/>
  <c r="BE123" i="16" s="1"/>
  <c r="BD124" i="16"/>
  <c r="BE124" i="16" s="1"/>
  <c r="BD125" i="16"/>
  <c r="BE125" i="16" s="1"/>
  <c r="BD126" i="16"/>
  <c r="BE126" i="16" s="1"/>
  <c r="BD127" i="16"/>
  <c r="BE127" i="16" s="1"/>
  <c r="BD118" i="16"/>
  <c r="BE118" i="16" s="1"/>
  <c r="BD119" i="16"/>
  <c r="BE119" i="16" s="1"/>
  <c r="BD120" i="16"/>
  <c r="BE120" i="16" s="1"/>
  <c r="BD107" i="16"/>
  <c r="BE107" i="16" s="1"/>
  <c r="BD108" i="16"/>
  <c r="BE108" i="16" s="1"/>
  <c r="BD109" i="16"/>
  <c r="BE109" i="16" s="1"/>
  <c r="BD110" i="16"/>
  <c r="BE110" i="16" s="1"/>
  <c r="BD111" i="16"/>
  <c r="BE111" i="16" s="1"/>
  <c r="BD112" i="16"/>
  <c r="BE112" i="16" s="1"/>
  <c r="BD113" i="16"/>
  <c r="BE113" i="16" s="1"/>
  <c r="BD114" i="16"/>
  <c r="BE114" i="16" s="1"/>
  <c r="BD115" i="16"/>
  <c r="BE115" i="16" s="1"/>
  <c r="BD116" i="16"/>
  <c r="BE116" i="16" s="1"/>
  <c r="BD117" i="16"/>
  <c r="BE117" i="16" s="1"/>
  <c r="BD101" i="16"/>
  <c r="BD102" i="16"/>
  <c r="BE102" i="16" s="1"/>
  <c r="BD103" i="16"/>
  <c r="BE103" i="16" s="1"/>
  <c r="BD104" i="16"/>
  <c r="BE104" i="16" s="1"/>
  <c r="BD105" i="16"/>
  <c r="BE105" i="16" s="1"/>
  <c r="BD106" i="16"/>
  <c r="BE106" i="16" s="1"/>
  <c r="E139" i="16"/>
  <c r="E144" i="16" s="1"/>
  <c r="F139" i="16"/>
  <c r="F144" i="16" s="1"/>
  <c r="G139" i="16"/>
  <c r="G144" i="16" s="1"/>
  <c r="H139" i="16"/>
  <c r="H143" i="16" s="1"/>
  <c r="H146" i="16" s="1"/>
  <c r="I139" i="16"/>
  <c r="I143" i="16" s="1"/>
  <c r="I146" i="16" s="1"/>
  <c r="J143" i="16"/>
  <c r="J146" i="16" s="1"/>
  <c r="L144" i="16"/>
  <c r="M144" i="16"/>
  <c r="N144" i="16"/>
  <c r="O144" i="16"/>
  <c r="P143" i="16"/>
  <c r="P146" i="16" s="1"/>
  <c r="Q143" i="16"/>
  <c r="Q146" i="16" s="1"/>
  <c r="R143" i="16"/>
  <c r="R146" i="16" s="1"/>
  <c r="T144" i="16"/>
  <c r="U144" i="16"/>
  <c r="V144" i="16"/>
  <c r="W144" i="16"/>
  <c r="X143" i="16"/>
  <c r="X146" i="16" s="1"/>
  <c r="Y143" i="16"/>
  <c r="Y146" i="16" s="1"/>
  <c r="AA144" i="16"/>
  <c r="AB144" i="16"/>
  <c r="AC144" i="16"/>
  <c r="AF143" i="16"/>
  <c r="AF146" i="16" s="1"/>
  <c r="AG143" i="16"/>
  <c r="AG146" i="16" s="1"/>
  <c r="BR106" i="16"/>
  <c r="AI144" i="16"/>
  <c r="BR16" i="16"/>
  <c r="AK144" i="16"/>
  <c r="AM144" i="16"/>
  <c r="AO143" i="16"/>
  <c r="AO146" i="16" s="1"/>
  <c r="AP143" i="16"/>
  <c r="AP146" i="16" s="1"/>
  <c r="AQ143" i="16"/>
  <c r="AQ146" i="16" s="1"/>
  <c r="BR113" i="16"/>
  <c r="AS144" i="16"/>
  <c r="AT144" i="16"/>
  <c r="AU144" i="16"/>
  <c r="AV143" i="16"/>
  <c r="AV146" i="16" s="1"/>
  <c r="AW143" i="16"/>
  <c r="AW146" i="16" s="1"/>
  <c r="AX143" i="16"/>
  <c r="AX146" i="16" s="1"/>
  <c r="AY143" i="16"/>
  <c r="AY146" i="16" s="1"/>
  <c r="BB144" i="16"/>
  <c r="BD76" i="16"/>
  <c r="BE76" i="16" s="1"/>
  <c r="BD77" i="16"/>
  <c r="BE77" i="16" s="1"/>
  <c r="BD78" i="16"/>
  <c r="BE78" i="16" s="1"/>
  <c r="BD79" i="16"/>
  <c r="BE79" i="16" s="1"/>
  <c r="BD80" i="16"/>
  <c r="BE80" i="16" s="1"/>
  <c r="BD81" i="16"/>
  <c r="BE81" i="16" s="1"/>
  <c r="BD82" i="16"/>
  <c r="BE82" i="16" s="1"/>
  <c r="BD83" i="16"/>
  <c r="BE83" i="16" s="1"/>
  <c r="BD84" i="16"/>
  <c r="BE84" i="16" s="1"/>
  <c r="BG111" i="16" l="1"/>
  <c r="BH111" i="16" s="1"/>
  <c r="BE101" i="16"/>
  <c r="BM139" i="16"/>
  <c r="BF139" i="16"/>
  <c r="BJ139" i="16"/>
  <c r="BG79" i="16"/>
  <c r="BH79" i="16" s="1"/>
  <c r="BG82" i="16"/>
  <c r="BH82" i="16" s="1"/>
  <c r="BG72" i="16"/>
  <c r="BH72" i="16" s="1"/>
  <c r="BR8" i="16"/>
  <c r="BR126" i="16"/>
  <c r="BR32" i="16"/>
  <c r="BR125" i="16"/>
  <c r="BR79" i="16"/>
  <c r="BR120" i="16"/>
  <c r="AL144" i="16"/>
  <c r="BR124" i="16"/>
  <c r="BR122" i="16"/>
  <c r="BR104" i="16"/>
  <c r="BR123" i="16"/>
  <c r="BR108" i="16"/>
  <c r="AE144" i="16"/>
  <c r="BR103" i="16"/>
  <c r="BR34" i="16"/>
  <c r="BR121" i="16"/>
  <c r="BR86" i="16"/>
  <c r="Z143" i="16"/>
  <c r="Z146" i="16" s="1"/>
  <c r="S143" i="16"/>
  <c r="S146" i="16" s="1"/>
  <c r="K143" i="16"/>
  <c r="K146" i="16" s="1"/>
  <c r="K144" i="16"/>
  <c r="AJ143" i="16"/>
  <c r="AJ146" i="16" s="1"/>
  <c r="O143" i="16"/>
  <c r="O146" i="16" s="1"/>
  <c r="BC143" i="16"/>
  <c r="AI143" i="16"/>
  <c r="AI146" i="16" s="1"/>
  <c r="L143" i="16"/>
  <c r="L146" i="16" s="1"/>
  <c r="AZ143" i="16"/>
  <c r="AZ146" i="16" s="1"/>
  <c r="AE143" i="16"/>
  <c r="AE146" i="16" s="1"/>
  <c r="AY144" i="16"/>
  <c r="AB143" i="16"/>
  <c r="AB146" i="16" s="1"/>
  <c r="G143" i="16"/>
  <c r="G146" i="16" s="1"/>
  <c r="AQ144" i="16"/>
  <c r="AU143" i="16"/>
  <c r="AU146" i="16" s="1"/>
  <c r="AA143" i="16"/>
  <c r="AA146" i="16" s="1"/>
  <c r="AR143" i="16"/>
  <c r="AR146" i="16" s="1"/>
  <c r="W143" i="16"/>
  <c r="W146" i="16" s="1"/>
  <c r="T143" i="16"/>
  <c r="T146" i="16" s="1"/>
  <c r="S144" i="16"/>
  <c r="AM143" i="16"/>
  <c r="AM146" i="16" s="1"/>
  <c r="AX144" i="16"/>
  <c r="AP144" i="16"/>
  <c r="AH144" i="16"/>
  <c r="Z144" i="16"/>
  <c r="R144" i="16"/>
  <c r="J144" i="16"/>
  <c r="BB143" i="16"/>
  <c r="BB146" i="16" s="1"/>
  <c r="BB147" i="16" s="1"/>
  <c r="BB148" i="16" s="1"/>
  <c r="AT143" i="16"/>
  <c r="AT146" i="16" s="1"/>
  <c r="AL143" i="16"/>
  <c r="AL146" i="16" s="1"/>
  <c r="AD143" i="16"/>
  <c r="AD146" i="16" s="1"/>
  <c r="V143" i="16"/>
  <c r="V146" i="16" s="1"/>
  <c r="N143" i="16"/>
  <c r="N146" i="16" s="1"/>
  <c r="F143" i="16"/>
  <c r="F146" i="16" s="1"/>
  <c r="AW144" i="16"/>
  <c r="AO144" i="16"/>
  <c r="AG144" i="16"/>
  <c r="Y144" i="16"/>
  <c r="Q144" i="16"/>
  <c r="I144" i="16"/>
  <c r="BA143" i="16"/>
  <c r="BA146" i="16" s="1"/>
  <c r="AS143" i="16"/>
  <c r="AS146" i="16" s="1"/>
  <c r="AK143" i="16"/>
  <c r="AK146" i="16" s="1"/>
  <c r="AC143" i="16"/>
  <c r="AC146" i="16" s="1"/>
  <c r="U143" i="16"/>
  <c r="U146" i="16" s="1"/>
  <c r="M143" i="16"/>
  <c r="M146" i="16" s="1"/>
  <c r="E143" i="16"/>
  <c r="E146" i="16" s="1"/>
  <c r="AV144" i="16"/>
  <c r="AN144" i="16"/>
  <c r="AF144" i="16"/>
  <c r="X144" i="16"/>
  <c r="P144" i="16"/>
  <c r="H144" i="16"/>
  <c r="BC144" i="16"/>
  <c r="BA144" i="16"/>
  <c r="AD144" i="16"/>
  <c r="AH143" i="16"/>
  <c r="AH146" i="16" s="1"/>
  <c r="AZ144" i="16"/>
  <c r="AR144" i="16"/>
  <c r="AJ144" i="16"/>
  <c r="AN143" i="16"/>
  <c r="AN146" i="16" s="1"/>
  <c r="BR95" i="16"/>
  <c r="BR63" i="16"/>
  <c r="BR2" i="16"/>
  <c r="BR88" i="16"/>
  <c r="BR31" i="16"/>
  <c r="BR11" i="16"/>
  <c r="BR3" i="16"/>
  <c r="BR74" i="16"/>
  <c r="BR4" i="16"/>
  <c r="BR9" i="16"/>
  <c r="BR38" i="16"/>
  <c r="BR19" i="16"/>
  <c r="BI106" i="16"/>
  <c r="BI80" i="16"/>
  <c r="BI62" i="16"/>
  <c r="BI39" i="16"/>
  <c r="BI26" i="16"/>
  <c r="BI18" i="16"/>
  <c r="BR98" i="16"/>
  <c r="BR18" i="16"/>
  <c r="BR116" i="16"/>
  <c r="BR109" i="16"/>
  <c r="BR105" i="16"/>
  <c r="BR82" i="16"/>
  <c r="BR75" i="16"/>
  <c r="BR25" i="16"/>
  <c r="BR14" i="16"/>
  <c r="BI17" i="16"/>
  <c r="BR112" i="16"/>
  <c r="BR101" i="16"/>
  <c r="BI22" i="16"/>
  <c r="BR117" i="16"/>
  <c r="BR15" i="16"/>
  <c r="BR119" i="16"/>
  <c r="BR115" i="16"/>
  <c r="BR111" i="16"/>
  <c r="BR100" i="16"/>
  <c r="BR118" i="16"/>
  <c r="BR114" i="16"/>
  <c r="BH107" i="16"/>
  <c r="BI107" i="16"/>
  <c r="BH77" i="16"/>
  <c r="BI77" i="16"/>
  <c r="BI99" i="16"/>
  <c r="BH99" i="16"/>
  <c r="BI91" i="16"/>
  <c r="BH91" i="16"/>
  <c r="BH19" i="16"/>
  <c r="BI19" i="16"/>
  <c r="BI98" i="16"/>
  <c r="BI90" i="16"/>
  <c r="BI54" i="16"/>
  <c r="BI31" i="16"/>
  <c r="BI23" i="16"/>
  <c r="BI35" i="16"/>
  <c r="BH35" i="16"/>
  <c r="BI119" i="16"/>
  <c r="BH103" i="16"/>
  <c r="BI103" i="16"/>
  <c r="BH117" i="16"/>
  <c r="BI117" i="16"/>
  <c r="BH87" i="16"/>
  <c r="BI87" i="16"/>
  <c r="BH83" i="16"/>
  <c r="BI83" i="16"/>
  <c r="BH69" i="16"/>
  <c r="BI69" i="16"/>
  <c r="BI126" i="16"/>
  <c r="BI74" i="16"/>
  <c r="BI64" i="16"/>
  <c r="BI46" i="16"/>
  <c r="BH27" i="16"/>
  <c r="BI27" i="16"/>
  <c r="BH95" i="16"/>
  <c r="BI95" i="16"/>
  <c r="BI125" i="16"/>
  <c r="BH61" i="16"/>
  <c r="BI61" i="16"/>
  <c r="BH53" i="16"/>
  <c r="BI53" i="16"/>
  <c r="BH45" i="16"/>
  <c r="BI45" i="16"/>
  <c r="BI118" i="16"/>
  <c r="BI66" i="16"/>
  <c r="BI56" i="16"/>
  <c r="BI38" i="16"/>
  <c r="BH109" i="16"/>
  <c r="BI109" i="16"/>
  <c r="BH37" i="16"/>
  <c r="BI37" i="16"/>
  <c r="BH29" i="16"/>
  <c r="BI29" i="16"/>
  <c r="BI110" i="16"/>
  <c r="BI71" i="16"/>
  <c r="BI58" i="16"/>
  <c r="BI48" i="16"/>
  <c r="BI30" i="16"/>
  <c r="BH101" i="16"/>
  <c r="BI101" i="16"/>
  <c r="BH93" i="16"/>
  <c r="BI93" i="16"/>
  <c r="BI75" i="16"/>
  <c r="BH75" i="16"/>
  <c r="BH25" i="16"/>
  <c r="BI25" i="16"/>
  <c r="BI120" i="16"/>
  <c r="BI102" i="16"/>
  <c r="BI94" i="16"/>
  <c r="BI86" i="16"/>
  <c r="BI63" i="16"/>
  <c r="BI50" i="16"/>
  <c r="BI40" i="16"/>
  <c r="BH97" i="16"/>
  <c r="BI97" i="16"/>
  <c r="BH89" i="16"/>
  <c r="BI89" i="16"/>
  <c r="BI115" i="16"/>
  <c r="BH115" i="16"/>
  <c r="BH85" i="16"/>
  <c r="BI85" i="16"/>
  <c r="BI67" i="16"/>
  <c r="BH67" i="16"/>
  <c r="BI122" i="16"/>
  <c r="BI112" i="16"/>
  <c r="BI78" i="16"/>
  <c r="BI55" i="16"/>
  <c r="BI42" i="16"/>
  <c r="BI32" i="16"/>
  <c r="BI24" i="16"/>
  <c r="BI123" i="16"/>
  <c r="BH59" i="16"/>
  <c r="BI59" i="16"/>
  <c r="BI51" i="16"/>
  <c r="BH51" i="16"/>
  <c r="BI43" i="16"/>
  <c r="BH43" i="16"/>
  <c r="BI127" i="16"/>
  <c r="BI114" i="16"/>
  <c r="BI104" i="16"/>
  <c r="BI96" i="16"/>
  <c r="BI88" i="16"/>
  <c r="BI70" i="16"/>
  <c r="BI47" i="16"/>
  <c r="BI34" i="16"/>
  <c r="BI16" i="16"/>
  <c r="BI124" i="16"/>
  <c r="BI116" i="16"/>
  <c r="BI108" i="16"/>
  <c r="BI100" i="16"/>
  <c r="BI92" i="16"/>
  <c r="BI84" i="16"/>
  <c r="BI76" i="16"/>
  <c r="BI68" i="16"/>
  <c r="BI60" i="16"/>
  <c r="BI52" i="16"/>
  <c r="BI44" i="16"/>
  <c r="BI36" i="16"/>
  <c r="BI28" i="16"/>
  <c r="BI20" i="16"/>
  <c r="BI21" i="16"/>
  <c r="BI121" i="16"/>
  <c r="BI113" i="16"/>
  <c r="BI105" i="16"/>
  <c r="BI81" i="16"/>
  <c r="BI73" i="16"/>
  <c r="BI65" i="16"/>
  <c r="BI57" i="16"/>
  <c r="BI49" i="16"/>
  <c r="BI41" i="16"/>
  <c r="BI33" i="16"/>
  <c r="BI15" i="16"/>
  <c r="BI14" i="16"/>
  <c r="BI13" i="16"/>
  <c r="BI12" i="16"/>
  <c r="BI11" i="16"/>
  <c r="BI10" i="16"/>
  <c r="BI5" i="16"/>
  <c r="BI6" i="16"/>
  <c r="BI7" i="16"/>
  <c r="BI8" i="16"/>
  <c r="BH8" i="16"/>
  <c r="BI9" i="16"/>
  <c r="BI3" i="16"/>
  <c r="BI4" i="16"/>
  <c r="BG2" i="16"/>
  <c r="BO5" i="16"/>
  <c r="BO6" i="16" s="1"/>
  <c r="BD100" i="16"/>
  <c r="BE100" i="16" s="1"/>
  <c r="BD99" i="16"/>
  <c r="BE99" i="16" s="1"/>
  <c r="BD98" i="16"/>
  <c r="BE98" i="16" s="1"/>
  <c r="BD97" i="16"/>
  <c r="BE97" i="16" s="1"/>
  <c r="BD96" i="16"/>
  <c r="BE96" i="16" s="1"/>
  <c r="BD95" i="16"/>
  <c r="BE95" i="16" s="1"/>
  <c r="BD94" i="16"/>
  <c r="BE94" i="16" s="1"/>
  <c r="BD93" i="16"/>
  <c r="BE93" i="16" s="1"/>
  <c r="BD92" i="16"/>
  <c r="BE92" i="16" s="1"/>
  <c r="BD91" i="16"/>
  <c r="BE91" i="16" s="1"/>
  <c r="BD90" i="16"/>
  <c r="BE90" i="16" s="1"/>
  <c r="BD89" i="16"/>
  <c r="BE89" i="16" s="1"/>
  <c r="BD88" i="16"/>
  <c r="BE88" i="16" s="1"/>
  <c r="BD85" i="16"/>
  <c r="BE85" i="16" s="1"/>
  <c r="BD86" i="16"/>
  <c r="BE86" i="16" s="1"/>
  <c r="BD87" i="16"/>
  <c r="BE87" i="16" s="1"/>
  <c r="BP135" i="16" l="1"/>
  <c r="BQ135" i="16" s="1"/>
  <c r="BS135" i="16" s="1"/>
  <c r="BP134" i="16"/>
  <c r="BQ134" i="16" s="1"/>
  <c r="BS134" i="16" s="1"/>
  <c r="BP131" i="16"/>
  <c r="BQ131" i="16" s="1"/>
  <c r="BS131" i="16" s="1"/>
  <c r="BP132" i="16"/>
  <c r="BQ132" i="16" s="1"/>
  <c r="BS132" i="16" s="1"/>
  <c r="BP133" i="16"/>
  <c r="BQ133" i="16" s="1"/>
  <c r="BS133" i="16" s="1"/>
  <c r="BP128" i="16"/>
  <c r="BQ128" i="16" s="1"/>
  <c r="BS128" i="16" s="1"/>
  <c r="BP129" i="16"/>
  <c r="BQ129" i="16" s="1"/>
  <c r="BS129" i="16" s="1"/>
  <c r="BP130" i="16"/>
  <c r="BQ130" i="16" s="1"/>
  <c r="BS130" i="16" s="1"/>
  <c r="BI111" i="16"/>
  <c r="BG139" i="16"/>
  <c r="BH2" i="16"/>
  <c r="BH139" i="16" s="1"/>
  <c r="BI82" i="16"/>
  <c r="BI79" i="16"/>
  <c r="BI72" i="16"/>
  <c r="BI2" i="16"/>
  <c r="BO7" i="16"/>
  <c r="BI139" i="16" l="1"/>
  <c r="BO8" i="16"/>
  <c r="BO9" i="16" l="1"/>
  <c r="BD75" i="16"/>
  <c r="BE75" i="16" s="1"/>
  <c r="BD72" i="16"/>
  <c r="BE72" i="16" s="1"/>
  <c r="BD73" i="16"/>
  <c r="BE73" i="16" s="1"/>
  <c r="BD74" i="16"/>
  <c r="BE74" i="16" s="1"/>
  <c r="BD71" i="16"/>
  <c r="BE71" i="16" s="1"/>
  <c r="BD23" i="16"/>
  <c r="BE23" i="16" s="1"/>
  <c r="BD24" i="16"/>
  <c r="BE24" i="16" s="1"/>
  <c r="BD25" i="16"/>
  <c r="BE25" i="16" s="1"/>
  <c r="BD26" i="16"/>
  <c r="BE26" i="16" s="1"/>
  <c r="BD27" i="16"/>
  <c r="BE27" i="16" s="1"/>
  <c r="BD28" i="16"/>
  <c r="BE28" i="16" s="1"/>
  <c r="BD29" i="16"/>
  <c r="BE29" i="16" s="1"/>
  <c r="BD30" i="16"/>
  <c r="BE30" i="16" s="1"/>
  <c r="BD31" i="16"/>
  <c r="BE31" i="16" s="1"/>
  <c r="BD32" i="16"/>
  <c r="BE32" i="16" s="1"/>
  <c r="BD33" i="16"/>
  <c r="BE33" i="16" s="1"/>
  <c r="BD34" i="16"/>
  <c r="BD35" i="16"/>
  <c r="BE35" i="16" s="1"/>
  <c r="BD36" i="16"/>
  <c r="BE36" i="16" s="1"/>
  <c r="BD37" i="16"/>
  <c r="BE37" i="16" s="1"/>
  <c r="BD38" i="16"/>
  <c r="BE38" i="16" s="1"/>
  <c r="BD39" i="16"/>
  <c r="BE39" i="16" s="1"/>
  <c r="BD40" i="16"/>
  <c r="BE40" i="16" s="1"/>
  <c r="BD41" i="16"/>
  <c r="BE41" i="16" s="1"/>
  <c r="BD42" i="16"/>
  <c r="BE42" i="16" s="1"/>
  <c r="BD43" i="16"/>
  <c r="BE43" i="16" s="1"/>
  <c r="BD44" i="16"/>
  <c r="BE44" i="16" s="1"/>
  <c r="BD45" i="16"/>
  <c r="BE45" i="16" s="1"/>
  <c r="BD46" i="16"/>
  <c r="BE46" i="16" s="1"/>
  <c r="BD47" i="16"/>
  <c r="BE47" i="16" s="1"/>
  <c r="BD48" i="16"/>
  <c r="BE48" i="16" s="1"/>
  <c r="BD49" i="16"/>
  <c r="BE49" i="16" s="1"/>
  <c r="BD50" i="16"/>
  <c r="BE50" i="16" s="1"/>
  <c r="BD51" i="16"/>
  <c r="BE51" i="16" s="1"/>
  <c r="BD52" i="16"/>
  <c r="BE52" i="16" s="1"/>
  <c r="BD53" i="16"/>
  <c r="BE53" i="16" s="1"/>
  <c r="BD54" i="16"/>
  <c r="BE54" i="16" s="1"/>
  <c r="BD55" i="16"/>
  <c r="BE55" i="16" s="1"/>
  <c r="BD56" i="16"/>
  <c r="BE56" i="16" s="1"/>
  <c r="BD57" i="16"/>
  <c r="BE57" i="16" s="1"/>
  <c r="BD58" i="16"/>
  <c r="BE58" i="16" s="1"/>
  <c r="BD59" i="16"/>
  <c r="BE59" i="16" s="1"/>
  <c r="BD60" i="16"/>
  <c r="BE60" i="16" s="1"/>
  <c r="BD61" i="16"/>
  <c r="BE61" i="16" s="1"/>
  <c r="BD62" i="16"/>
  <c r="BE62" i="16" s="1"/>
  <c r="BD63" i="16"/>
  <c r="BE63" i="16" s="1"/>
  <c r="BD64" i="16"/>
  <c r="BE64" i="16" s="1"/>
  <c r="BD65" i="16"/>
  <c r="BE65" i="16" s="1"/>
  <c r="BD66" i="16"/>
  <c r="BE66" i="16" s="1"/>
  <c r="BD67" i="16"/>
  <c r="BE67" i="16" s="1"/>
  <c r="BD68" i="16"/>
  <c r="BE68" i="16" s="1"/>
  <c r="BD69" i="16"/>
  <c r="BE69" i="16" s="1"/>
  <c r="BD70" i="16"/>
  <c r="BE70" i="16" s="1"/>
  <c r="BO141" i="16"/>
  <c r="BO142" i="16" s="1"/>
  <c r="D139" i="16"/>
  <c r="C139" i="16"/>
  <c r="BD22" i="16"/>
  <c r="BE22" i="16" s="1"/>
  <c r="BD21" i="16"/>
  <c r="BE21" i="16" s="1"/>
  <c r="BD20" i="16"/>
  <c r="BE20" i="16" s="1"/>
  <c r="BD19" i="16"/>
  <c r="BE19" i="16" s="1"/>
  <c r="BD18" i="16"/>
  <c r="BE18" i="16" s="1"/>
  <c r="BD17" i="16"/>
  <c r="BE17" i="16" s="1"/>
  <c r="BD16" i="16"/>
  <c r="BE16" i="16" s="1"/>
  <c r="BD15" i="16"/>
  <c r="BE15" i="16" s="1"/>
  <c r="BD13" i="16"/>
  <c r="BE13" i="16" s="1"/>
  <c r="BD12" i="16"/>
  <c r="BE12" i="16" s="1"/>
  <c r="BD11" i="16"/>
  <c r="BE11" i="16" s="1"/>
  <c r="BD10" i="16"/>
  <c r="BE10" i="16" s="1"/>
  <c r="BD9" i="16"/>
  <c r="BE9" i="16" s="1"/>
  <c r="BD8" i="16"/>
  <c r="BE8" i="16" s="1"/>
  <c r="BD7" i="16"/>
  <c r="BE7" i="16" s="1"/>
  <c r="BD6" i="16"/>
  <c r="BE6" i="16" s="1"/>
  <c r="BD5" i="16"/>
  <c r="BE5" i="16" s="1"/>
  <c r="BD4" i="16"/>
  <c r="BE4" i="16" s="1"/>
  <c r="BD3" i="16"/>
  <c r="BE3" i="16" s="1"/>
  <c r="BD2" i="16"/>
  <c r="BE2" i="16" s="1"/>
  <c r="C143" i="16" l="1"/>
  <c r="C146" i="16" s="1"/>
  <c r="D144" i="16"/>
  <c r="D143" i="16"/>
  <c r="D146" i="16" s="1"/>
  <c r="BO10" i="16"/>
  <c r="BE34" i="16"/>
  <c r="F147" i="16"/>
  <c r="F148" i="16" s="1"/>
  <c r="E147" i="16"/>
  <c r="E148" i="16" s="1"/>
  <c r="BD14" i="16"/>
  <c r="BD139" i="16" s="1"/>
  <c r="C144" i="16"/>
  <c r="D147" i="16" l="1"/>
  <c r="BC147" i="16"/>
  <c r="BO11" i="16"/>
  <c r="BA147" i="16"/>
  <c r="BA148" i="16" s="1"/>
  <c r="AU147" i="16"/>
  <c r="AX147" i="16"/>
  <c r="AX148" i="16" s="1"/>
  <c r="AZ147" i="16"/>
  <c r="AZ148" i="16" s="1"/>
  <c r="AY147" i="16"/>
  <c r="AY148" i="16" s="1"/>
  <c r="AW147" i="16"/>
  <c r="AW148" i="16" s="1"/>
  <c r="AV147" i="16"/>
  <c r="AV148" i="16" s="1"/>
  <c r="AI147" i="16"/>
  <c r="AI148" i="16" s="1"/>
  <c r="N147" i="16"/>
  <c r="N148" i="16" s="1"/>
  <c r="AP147" i="16"/>
  <c r="C147" i="16"/>
  <c r="C148" i="16" s="1"/>
  <c r="BH143" i="16"/>
  <c r="AT147" i="16"/>
  <c r="AT148" i="16" s="1"/>
  <c r="AS147" i="16"/>
  <c r="AS148" i="16" s="1"/>
  <c r="AR147" i="16"/>
  <c r="AR148" i="16" s="1"/>
  <c r="AQ147" i="16"/>
  <c r="AO147" i="16"/>
  <c r="AN147" i="16"/>
  <c r="AM147" i="16"/>
  <c r="AM148" i="16" s="1"/>
  <c r="AL147" i="16"/>
  <c r="AL148" i="16" s="1"/>
  <c r="AK147" i="16"/>
  <c r="AJ147" i="16"/>
  <c r="AJ148" i="16" s="1"/>
  <c r="AH147" i="16"/>
  <c r="BK134" i="16" s="1"/>
  <c r="BL134" i="16" s="1"/>
  <c r="AG147" i="16"/>
  <c r="AF147" i="16"/>
  <c r="AF148" i="16" s="1"/>
  <c r="AE147" i="16"/>
  <c r="AE148" i="16" s="1"/>
  <c r="AD147" i="16"/>
  <c r="AD148" i="16" s="1"/>
  <c r="AC147" i="16"/>
  <c r="AC148" i="16" s="1"/>
  <c r="AB147" i="16"/>
  <c r="AB148" i="16" s="1"/>
  <c r="AA147" i="16"/>
  <c r="Y147" i="16"/>
  <c r="Z147" i="16"/>
  <c r="Z148" i="16" s="1"/>
  <c r="X147" i="16"/>
  <c r="X148" i="16" s="1"/>
  <c r="W147" i="16"/>
  <c r="W148" i="16" s="1"/>
  <c r="V147" i="16"/>
  <c r="V148" i="16" s="1"/>
  <c r="U147" i="16"/>
  <c r="U148" i="16" s="1"/>
  <c r="T147" i="16"/>
  <c r="Q147" i="16"/>
  <c r="P147" i="16"/>
  <c r="R147" i="16"/>
  <c r="R148" i="16" s="1"/>
  <c r="S147" i="16"/>
  <c r="S148" i="16" s="1"/>
  <c r="O147" i="16"/>
  <c r="M147" i="16"/>
  <c r="L147" i="16"/>
  <c r="L148" i="16" s="1"/>
  <c r="K147" i="16"/>
  <c r="J147" i="16"/>
  <c r="J148" i="16" s="1"/>
  <c r="I147" i="16"/>
  <c r="H147" i="16"/>
  <c r="H148" i="16" s="1"/>
  <c r="G147" i="16"/>
  <c r="BE14" i="16"/>
  <c r="BE139" i="16" s="1"/>
  <c r="BI142" i="16"/>
  <c r="T148" i="16" l="1"/>
  <c r="BK125" i="16"/>
  <c r="AG148" i="16"/>
  <c r="BK135" i="16"/>
  <c r="BL135" i="16" s="1"/>
  <c r="BK131" i="16"/>
  <c r="BL131" i="16" s="1"/>
  <c r="AA148" i="16"/>
  <c r="BK133" i="16"/>
  <c r="BL133" i="16" s="1"/>
  <c r="Y148" i="16"/>
  <c r="BK132" i="16"/>
  <c r="BL132" i="16" s="1"/>
  <c r="BK130" i="16"/>
  <c r="BL130" i="16" s="1"/>
  <c r="Q148" i="16"/>
  <c r="BK129" i="16"/>
  <c r="BL129" i="16" s="1"/>
  <c r="K148" i="16"/>
  <c r="BK128" i="16"/>
  <c r="BL128" i="16" s="1"/>
  <c r="D148" i="16"/>
  <c r="BK127" i="16"/>
  <c r="BK126" i="16"/>
  <c r="AU148" i="16"/>
  <c r="BK32" i="16"/>
  <c r="AQ148" i="16"/>
  <c r="AP148" i="16"/>
  <c r="BK79" i="16"/>
  <c r="AO148" i="16"/>
  <c r="BK120" i="16"/>
  <c r="AN148" i="16"/>
  <c r="BK124" i="16"/>
  <c r="AK148" i="16"/>
  <c r="BK119" i="16"/>
  <c r="AH148" i="16"/>
  <c r="BK123" i="16"/>
  <c r="BK122" i="16"/>
  <c r="P148" i="16"/>
  <c r="BK112" i="16"/>
  <c r="O148" i="16"/>
  <c r="BK54" i="16"/>
  <c r="M148" i="16"/>
  <c r="BK8" i="16"/>
  <c r="BK94" i="16"/>
  <c r="BK74" i="16"/>
  <c r="BK121" i="16"/>
  <c r="BK104" i="16"/>
  <c r="BK96" i="16"/>
  <c r="BK99" i="16"/>
  <c r="BK97" i="16"/>
  <c r="BK110" i="16"/>
  <c r="BK95" i="16"/>
  <c r="BK86" i="16"/>
  <c r="BK63" i="16"/>
  <c r="BK103" i="16"/>
  <c r="BK106" i="16"/>
  <c r="BK15" i="16"/>
  <c r="BK118" i="16"/>
  <c r="BK31" i="16"/>
  <c r="BK75" i="16"/>
  <c r="BK88" i="16"/>
  <c r="BK111" i="16"/>
  <c r="BK98" i="16"/>
  <c r="BK16" i="16"/>
  <c r="BK18" i="16"/>
  <c r="BK108" i="16"/>
  <c r="BK107" i="16"/>
  <c r="BK4" i="16"/>
  <c r="BK25" i="16"/>
  <c r="BK14" i="16"/>
  <c r="BK82" i="16"/>
  <c r="BK101" i="16"/>
  <c r="BK9" i="16"/>
  <c r="BK114" i="16"/>
  <c r="BK13" i="16"/>
  <c r="BK19" i="16"/>
  <c r="BK38" i="16"/>
  <c r="BK100" i="16"/>
  <c r="BK105" i="16"/>
  <c r="BK3" i="16"/>
  <c r="BK34" i="16"/>
  <c r="BK11" i="16"/>
  <c r="BK117" i="16"/>
  <c r="BK115" i="16"/>
  <c r="BK116" i="16"/>
  <c r="BK109" i="16"/>
  <c r="BK113" i="16"/>
  <c r="BK2" i="16"/>
  <c r="BK102" i="16"/>
  <c r="BO12" i="16"/>
  <c r="BK139" i="16" l="1"/>
  <c r="BO13" i="16"/>
  <c r="BL144" i="16"/>
  <c r="BO14" i="16" l="1"/>
  <c r="BO15" i="16" l="1"/>
  <c r="BN139" i="16"/>
  <c r="BO16" i="16" l="1"/>
  <c r="B17" i="19"/>
  <c r="BL143" i="16" s="1"/>
  <c r="BO17" i="16" l="1"/>
  <c r="BR139" i="16"/>
  <c r="BO18" i="16" l="1"/>
  <c r="BO19" i="16" l="1"/>
  <c r="BO20" i="16" l="1"/>
  <c r="BO21" i="16" l="1"/>
  <c r="BO22" i="16" l="1"/>
  <c r="BO23" i="16" l="1"/>
  <c r="BO24" i="16" l="1"/>
  <c r="BO25" i="16" l="1"/>
  <c r="BO26" i="16" l="1"/>
  <c r="BO27" i="16" l="1"/>
  <c r="BO28" i="16" l="1"/>
  <c r="BO29" i="16" l="1"/>
  <c r="BO30" i="16" l="1"/>
  <c r="BO31" i="16" l="1"/>
  <c r="BO32" i="16" l="1"/>
  <c r="BO34" i="16"/>
  <c r="BO37" i="16" l="1"/>
  <c r="BO33" i="16"/>
  <c r="BO35" i="16"/>
  <c r="BO38" i="16" l="1"/>
  <c r="BO36" i="16"/>
  <c r="BO40" i="16"/>
  <c r="BO43" i="16" l="1"/>
  <c r="BO39" i="16"/>
  <c r="BO41" i="16"/>
  <c r="BO44" i="16" l="1"/>
  <c r="BO42" i="16"/>
  <c r="BO46" i="16"/>
  <c r="BO49" i="16" l="1"/>
  <c r="BO45" i="16"/>
  <c r="BO47" i="16"/>
  <c r="BO50" i="16" l="1"/>
  <c r="BO48" i="16"/>
  <c r="BO52" i="16"/>
  <c r="BO55" i="16" l="1"/>
  <c r="BO51" i="16"/>
  <c r="BO53" i="16"/>
  <c r="BO56" i="16" l="1"/>
  <c r="BO54" i="16"/>
  <c r="BO58" i="16"/>
  <c r="BO61" i="16" l="1"/>
  <c r="BO57" i="16"/>
  <c r="BO59" i="16"/>
  <c r="BO62" i="16" l="1"/>
  <c r="BO60" i="16"/>
  <c r="BO64" i="16"/>
  <c r="BO67" i="16" l="1"/>
  <c r="BO63" i="16"/>
  <c r="BO65" i="16"/>
  <c r="BO68" i="16" l="1"/>
  <c r="BO66" i="16"/>
  <c r="BO70" i="16"/>
  <c r="BO89" i="16"/>
  <c r="BO118" i="16" l="1"/>
  <c r="BO92" i="16"/>
  <c r="BO73" i="16"/>
  <c r="BO69" i="16"/>
  <c r="BO88" i="16"/>
  <c r="BO71" i="16"/>
  <c r="BO90" i="16"/>
  <c r="BO95" i="16" l="1"/>
  <c r="BO76" i="16"/>
  <c r="BO117" i="16"/>
  <c r="BO110" i="16"/>
  <c r="BO72" i="16"/>
  <c r="BO91" i="16"/>
  <c r="BO119" i="16"/>
  <c r="BO121" i="16"/>
  <c r="BO74" i="16"/>
  <c r="BO93" i="16"/>
  <c r="BO75" i="16" l="1"/>
  <c r="BO94" i="16"/>
  <c r="BO139" i="16"/>
  <c r="BO122" i="16"/>
  <c r="BO77" i="16"/>
  <c r="BO96" i="16"/>
  <c r="BO98" i="16"/>
  <c r="BO79" i="16"/>
  <c r="BO120" i="16"/>
  <c r="BO124" i="16"/>
  <c r="BO101" i="16" l="1"/>
  <c r="BO82" i="16"/>
  <c r="BO84" i="16"/>
  <c r="BO123" i="16"/>
  <c r="BO127" i="16"/>
  <c r="BO78" i="16"/>
  <c r="BO97" i="16"/>
  <c r="BO80" i="16"/>
  <c r="BO99" i="16"/>
  <c r="BO125" i="16"/>
  <c r="BO102" i="16" l="1"/>
  <c r="BO85" i="16"/>
  <c r="BO106" i="16"/>
  <c r="BO113" i="16"/>
  <c r="BO126" i="16"/>
  <c r="BO104" i="16"/>
  <c r="BO87" i="16"/>
  <c r="BO111" i="16"/>
  <c r="BO100" i="16"/>
  <c r="BO81" i="16"/>
  <c r="BO83" i="16"/>
  <c r="BO109" i="16" l="1"/>
  <c r="BO116" i="16"/>
  <c r="BO114" i="16"/>
  <c r="BO107" i="16"/>
  <c r="BO112" i="16"/>
  <c r="BO105" i="16"/>
  <c r="BO103" i="16"/>
  <c r="BO86" i="16"/>
  <c r="BO115" i="16" l="1"/>
  <c r="BO108" i="16"/>
  <c r="BP15" i="16"/>
  <c r="BQ15" i="16" s="1"/>
  <c r="BS15" i="16" s="1"/>
  <c r="BL15" i="16" s="1"/>
  <c r="BP36" i="16"/>
  <c r="BQ36" i="16" s="1"/>
  <c r="BS36" i="16" s="1"/>
  <c r="BL36" i="16" s="1"/>
  <c r="BP53" i="16"/>
  <c r="BQ53" i="16" s="1"/>
  <c r="BS53" i="16" s="1"/>
  <c r="BL53" i="16" s="1"/>
  <c r="BP70" i="16"/>
  <c r="BQ70" i="16" s="1"/>
  <c r="BS70" i="16" s="1"/>
  <c r="BL70" i="16" s="1"/>
  <c r="BP76" i="16"/>
  <c r="BQ76" i="16" s="1"/>
  <c r="BS76" i="16" s="1"/>
  <c r="BL76" i="16" s="1"/>
  <c r="BP122" i="16"/>
  <c r="BQ122" i="16" s="1"/>
  <c r="BS122" i="16" s="1"/>
  <c r="BL122" i="16" s="1"/>
  <c r="BP10" i="16"/>
  <c r="BQ10" i="16" s="1"/>
  <c r="BS10" i="16" s="1"/>
  <c r="BL10" i="16" s="1"/>
  <c r="BP28" i="16"/>
  <c r="BQ28" i="16" s="1"/>
  <c r="BS28" i="16" s="1"/>
  <c r="BL28" i="16" s="1"/>
  <c r="BP32" i="16"/>
  <c r="BQ32" i="16" s="1"/>
  <c r="BS32" i="16" s="1"/>
  <c r="BL32" i="16" s="1"/>
  <c r="BP44" i="16"/>
  <c r="BQ44" i="16" s="1"/>
  <c r="BS44" i="16" s="1"/>
  <c r="BL44" i="16" s="1"/>
  <c r="BP48" i="16"/>
  <c r="BQ48" i="16" s="1"/>
  <c r="BS48" i="16" s="1"/>
  <c r="BL48" i="16" s="1"/>
  <c r="BP61" i="16"/>
  <c r="BQ61" i="16" s="1"/>
  <c r="BS61" i="16" s="1"/>
  <c r="BL61" i="16" s="1"/>
  <c r="BP67" i="16"/>
  <c r="BQ67" i="16" s="1"/>
  <c r="BS67" i="16" s="1"/>
  <c r="BL67" i="16" s="1"/>
  <c r="BP69" i="16"/>
  <c r="BQ69" i="16" s="1"/>
  <c r="BS69" i="16" s="1"/>
  <c r="BL69" i="16" s="1"/>
  <c r="BP110" i="16"/>
  <c r="BQ110" i="16" s="1"/>
  <c r="BS110" i="16" s="1"/>
  <c r="BL110" i="16" s="1"/>
  <c r="BP79" i="16"/>
  <c r="BQ79" i="16" s="1"/>
  <c r="BS79" i="16" s="1"/>
  <c r="BL79" i="16" s="1"/>
  <c r="BP123" i="16"/>
  <c r="BQ123" i="16" s="1"/>
  <c r="BS123" i="16" s="1"/>
  <c r="BL123" i="16" s="1"/>
  <c r="BP101" i="16"/>
  <c r="BQ101" i="16" s="1"/>
  <c r="BS101" i="16" s="1"/>
  <c r="BL101" i="16" s="1"/>
  <c r="BP106" i="16"/>
  <c r="BQ106" i="16" s="1"/>
  <c r="BS106" i="16" s="1"/>
  <c r="BL106" i="16" s="1"/>
  <c r="BP109" i="16"/>
  <c r="BQ109" i="16" s="1"/>
  <c r="BS109" i="16" s="1"/>
  <c r="BL109" i="16" s="1"/>
  <c r="BP27" i="16"/>
  <c r="BQ27" i="16" s="1"/>
  <c r="BS27" i="16" s="1"/>
  <c r="BL27" i="16" s="1"/>
  <c r="BP46" i="16"/>
  <c r="BQ46" i="16" s="1"/>
  <c r="BS46" i="16" s="1"/>
  <c r="BL46" i="16" s="1"/>
  <c r="BP57" i="16"/>
  <c r="BQ57" i="16" s="1"/>
  <c r="BS57" i="16" s="1"/>
  <c r="BL57" i="16" s="1"/>
  <c r="BP92" i="16"/>
  <c r="BQ92" i="16" s="1"/>
  <c r="BS92" i="16" s="1"/>
  <c r="BL92" i="16" s="1"/>
  <c r="BP100" i="16"/>
  <c r="BQ100" i="16" s="1"/>
  <c r="BS100" i="16" s="1"/>
  <c r="BL100" i="16" s="1"/>
  <c r="BP108" i="16"/>
  <c r="BP13" i="16"/>
  <c r="BQ13" i="16" s="1"/>
  <c r="BS13" i="16" s="1"/>
  <c r="BL13" i="16" s="1"/>
  <c r="BP30" i="16"/>
  <c r="BQ30" i="16" s="1"/>
  <c r="BS30" i="16" s="1"/>
  <c r="BL30" i="16" s="1"/>
  <c r="BP50" i="16"/>
  <c r="BQ50" i="16" s="1"/>
  <c r="BS50" i="16" s="1"/>
  <c r="BL50" i="16" s="1"/>
  <c r="BP60" i="16"/>
  <c r="BQ60" i="16" s="1"/>
  <c r="BS60" i="16" s="1"/>
  <c r="BL60" i="16" s="1"/>
  <c r="BP121" i="16"/>
  <c r="BQ121" i="16" s="1"/>
  <c r="BS121" i="16" s="1"/>
  <c r="BL121" i="16" s="1"/>
  <c r="BP74" i="16"/>
  <c r="BQ74" i="16" s="1"/>
  <c r="BS74" i="16" s="1"/>
  <c r="BL74" i="16" s="1"/>
  <c r="BP124" i="16"/>
  <c r="BQ124" i="16" s="1"/>
  <c r="BS124" i="16" s="1"/>
  <c r="BL124" i="16" s="1"/>
  <c r="BP14" i="16"/>
  <c r="BQ14" i="16" s="1"/>
  <c r="BS14" i="16" s="1"/>
  <c r="BL14" i="16" s="1"/>
  <c r="BP25" i="16"/>
  <c r="BQ25" i="16" s="1"/>
  <c r="BS25" i="16" s="1"/>
  <c r="BL25" i="16" s="1"/>
  <c r="BP37" i="16"/>
  <c r="BQ37" i="16" s="1"/>
  <c r="BS37" i="16" s="1"/>
  <c r="BL37" i="16" s="1"/>
  <c r="BP39" i="16"/>
  <c r="BQ39" i="16" s="1"/>
  <c r="BS39" i="16" s="1"/>
  <c r="BL39" i="16" s="1"/>
  <c r="BP51" i="16"/>
  <c r="BQ51" i="16" s="1"/>
  <c r="BS51" i="16" s="1"/>
  <c r="BL51" i="16" s="1"/>
  <c r="BP56" i="16"/>
  <c r="BQ56" i="16" s="1"/>
  <c r="BS56" i="16" s="1"/>
  <c r="BL56" i="16" s="1"/>
  <c r="BP68" i="16"/>
  <c r="BQ68" i="16" s="1"/>
  <c r="BS68" i="16" s="1"/>
  <c r="BL68" i="16" s="1"/>
  <c r="BP73" i="16"/>
  <c r="BQ73" i="16" s="1"/>
  <c r="BS73" i="16" s="1"/>
  <c r="BL73" i="16" s="1"/>
  <c r="BP95" i="16"/>
  <c r="BQ95" i="16" s="1"/>
  <c r="BS95" i="16" s="1"/>
  <c r="BL95" i="16" s="1"/>
  <c r="BP98" i="16"/>
  <c r="BQ98" i="16" s="1"/>
  <c r="BS98" i="16" s="1"/>
  <c r="BL98" i="16" s="1"/>
  <c r="BP7" i="16"/>
  <c r="BQ7" i="16" s="1"/>
  <c r="BS7" i="16" s="1"/>
  <c r="BL7" i="16" s="1"/>
  <c r="BP19" i="16"/>
  <c r="BQ19" i="16" s="1"/>
  <c r="BS19" i="16" s="1"/>
  <c r="BL19" i="16" s="1"/>
  <c r="BP126" i="16"/>
  <c r="BQ126" i="16" s="1"/>
  <c r="BS126" i="16" s="1"/>
  <c r="BL126" i="16" s="1"/>
  <c r="BP33" i="16"/>
  <c r="BQ33" i="16" s="1"/>
  <c r="BS33" i="16" s="1"/>
  <c r="BL33" i="16" s="1"/>
  <c r="BP47" i="16"/>
  <c r="BQ47" i="16" s="1"/>
  <c r="BS47" i="16" s="1"/>
  <c r="BL47" i="16" s="1"/>
  <c r="BP89" i="16"/>
  <c r="BQ89" i="16" s="1"/>
  <c r="BS89" i="16" s="1"/>
  <c r="BL89" i="16" s="1"/>
  <c r="BP20" i="16"/>
  <c r="BQ20" i="16" s="1"/>
  <c r="BS20" i="16" s="1"/>
  <c r="BL20" i="16" s="1"/>
  <c r="BP97" i="16"/>
  <c r="BQ97" i="16" s="1"/>
  <c r="BS97" i="16" s="1"/>
  <c r="BL97" i="16" s="1"/>
  <c r="BP85" i="16"/>
  <c r="BQ85" i="16" s="1"/>
  <c r="BS85" i="16" s="1"/>
  <c r="BL85" i="16" s="1"/>
  <c r="BP107" i="16"/>
  <c r="BQ107" i="16" s="1"/>
  <c r="BS107" i="16" s="1"/>
  <c r="BL107" i="16" s="1"/>
  <c r="BP115" i="16"/>
  <c r="BP6" i="16"/>
  <c r="BQ6" i="16" s="1"/>
  <c r="BS6" i="16" s="1"/>
  <c r="BL6" i="16" s="1"/>
  <c r="BP80" i="16"/>
  <c r="BQ80" i="16" s="1"/>
  <c r="BS80" i="16" s="1"/>
  <c r="BL80" i="16" s="1"/>
  <c r="BP104" i="16"/>
  <c r="BQ104" i="16" s="1"/>
  <c r="BS104" i="16" s="1"/>
  <c r="BL104" i="16" s="1"/>
  <c r="BP105" i="16"/>
  <c r="BQ105" i="16" s="1"/>
  <c r="BS105" i="16" s="1"/>
  <c r="BL105" i="16" s="1"/>
  <c r="BP114" i="16"/>
  <c r="BQ114" i="16" s="1"/>
  <c r="BS114" i="16" s="1"/>
  <c r="BL114" i="16" s="1"/>
  <c r="BP12" i="16"/>
  <c r="BQ12" i="16" s="1"/>
  <c r="BS12" i="16" s="1"/>
  <c r="BL12" i="16" s="1"/>
  <c r="BP22" i="16"/>
  <c r="BQ22" i="16" s="1"/>
  <c r="BS22" i="16" s="1"/>
  <c r="BL22" i="16" s="1"/>
  <c r="BP99" i="16"/>
  <c r="BQ99" i="16" s="1"/>
  <c r="BS99" i="16" s="1"/>
  <c r="BL99" i="16" s="1"/>
  <c r="BP78" i="16"/>
  <c r="BQ78" i="16" s="1"/>
  <c r="BS78" i="16" s="1"/>
  <c r="BL78" i="16" s="1"/>
  <c r="BP87" i="16"/>
  <c r="BQ87" i="16" s="1"/>
  <c r="BS87" i="16" s="1"/>
  <c r="BL87" i="16" s="1"/>
  <c r="BP113" i="16"/>
  <c r="BQ113" i="16" s="1"/>
  <c r="BS113" i="16" s="1"/>
  <c r="BL113" i="16" s="1"/>
  <c r="BP111" i="16"/>
  <c r="BQ111" i="16" s="1"/>
  <c r="BS111" i="16" s="1"/>
  <c r="BL111" i="16" s="1"/>
  <c r="BP112" i="16"/>
  <c r="BQ112" i="16" s="1"/>
  <c r="BS112" i="16" s="1"/>
  <c r="BL112" i="16" s="1"/>
  <c r="BP116" i="16"/>
  <c r="BQ116" i="16" s="1"/>
  <c r="BS116" i="16" s="1"/>
  <c r="BL116" i="16" s="1"/>
  <c r="BP5" i="16"/>
  <c r="BQ5" i="16" s="1"/>
  <c r="BS5" i="16" s="1"/>
  <c r="BL5" i="16" s="1"/>
  <c r="BP23" i="16"/>
  <c r="BQ23" i="16" s="1"/>
  <c r="BS23" i="16" s="1"/>
  <c r="BL23" i="16" s="1"/>
  <c r="BP26" i="16"/>
  <c r="BQ26" i="16" s="1"/>
  <c r="BS26" i="16" s="1"/>
  <c r="BL26" i="16" s="1"/>
  <c r="BP31" i="16"/>
  <c r="BQ31" i="16" s="1"/>
  <c r="BS31" i="16" s="1"/>
  <c r="BL31" i="16" s="1"/>
  <c r="BP35" i="16"/>
  <c r="BQ35" i="16" s="1"/>
  <c r="BS35" i="16" s="1"/>
  <c r="BL35" i="16" s="1"/>
  <c r="BP38" i="16"/>
  <c r="BQ38" i="16" s="1"/>
  <c r="BS38" i="16" s="1"/>
  <c r="BL38" i="16" s="1"/>
  <c r="BP43" i="16"/>
  <c r="BQ43" i="16" s="1"/>
  <c r="BS43" i="16" s="1"/>
  <c r="BL43" i="16" s="1"/>
  <c r="BP45" i="16"/>
  <c r="BQ45" i="16" s="1"/>
  <c r="BS45" i="16" s="1"/>
  <c r="BL45" i="16" s="1"/>
  <c r="BP52" i="16"/>
  <c r="BQ52" i="16" s="1"/>
  <c r="BS52" i="16" s="1"/>
  <c r="BL52" i="16" s="1"/>
  <c r="BP58" i="16"/>
  <c r="BQ58" i="16" s="1"/>
  <c r="BS58" i="16" s="1"/>
  <c r="BL58" i="16" s="1"/>
  <c r="BP59" i="16"/>
  <c r="BQ59" i="16" s="1"/>
  <c r="BS59" i="16" s="1"/>
  <c r="BL59" i="16" s="1"/>
  <c r="BP62" i="16"/>
  <c r="BQ62" i="16" s="1"/>
  <c r="BS62" i="16" s="1"/>
  <c r="BL62" i="16" s="1"/>
  <c r="BP63" i="16"/>
  <c r="BQ63" i="16" s="1"/>
  <c r="BS63" i="16" s="1"/>
  <c r="BL63" i="16" s="1"/>
  <c r="BP118" i="16"/>
  <c r="BQ118" i="16" s="1"/>
  <c r="BS118" i="16" s="1"/>
  <c r="BL118" i="16" s="1"/>
  <c r="BP90" i="16"/>
  <c r="BQ90" i="16" s="1"/>
  <c r="BS90" i="16" s="1"/>
  <c r="BL90" i="16" s="1"/>
  <c r="BP93" i="16"/>
  <c r="BQ93" i="16" s="1"/>
  <c r="BS93" i="16" s="1"/>
  <c r="BL93" i="16" s="1"/>
  <c r="BP117" i="16"/>
  <c r="BQ117" i="16" s="1"/>
  <c r="BS117" i="16" s="1"/>
  <c r="BL117" i="16" s="1"/>
  <c r="BP119" i="16"/>
  <c r="BQ119" i="16" s="1"/>
  <c r="BS119" i="16" s="1"/>
  <c r="BL119" i="16" s="1"/>
  <c r="BP96" i="16"/>
  <c r="BQ96" i="16" s="1"/>
  <c r="BS96" i="16" s="1"/>
  <c r="BL96" i="16" s="1"/>
  <c r="BP94" i="16"/>
  <c r="BQ94" i="16" s="1"/>
  <c r="BS94" i="16" s="1"/>
  <c r="BL94" i="16" s="1"/>
  <c r="BP125" i="16"/>
  <c r="BQ125" i="16" s="1"/>
  <c r="BS125" i="16" s="1"/>
  <c r="BL125" i="16" s="1"/>
  <c r="BP82" i="16"/>
  <c r="BQ82" i="16" s="1"/>
  <c r="BS82" i="16" s="1"/>
  <c r="BL82" i="16" s="1"/>
  <c r="BP84" i="16"/>
  <c r="BQ84" i="16" s="1"/>
  <c r="BS84" i="16" s="1"/>
  <c r="BL84" i="16" s="1"/>
  <c r="BP102" i="16"/>
  <c r="BQ102" i="16" s="1"/>
  <c r="BS102" i="16" s="1"/>
  <c r="BL102" i="16" s="1"/>
  <c r="BP81" i="16"/>
  <c r="BQ81" i="16" s="1"/>
  <c r="BS81" i="16" s="1"/>
  <c r="BL81" i="16" s="1"/>
  <c r="BP83" i="16"/>
  <c r="BQ83" i="16" s="1"/>
  <c r="BS83" i="16" s="1"/>
  <c r="BL83" i="16" s="1"/>
  <c r="BP86" i="16"/>
  <c r="BQ86" i="16" s="1"/>
  <c r="BS86" i="16" s="1"/>
  <c r="BL86" i="16" s="1"/>
  <c r="BP103" i="16"/>
  <c r="BQ103" i="16" s="1"/>
  <c r="BS103" i="16" s="1"/>
  <c r="BL103" i="16" s="1"/>
  <c r="BP17" i="16"/>
  <c r="BQ17" i="16" s="1"/>
  <c r="BS17" i="16" s="1"/>
  <c r="BL17" i="16" s="1"/>
  <c r="BP24" i="16"/>
  <c r="BQ24" i="16" s="1"/>
  <c r="BS24" i="16" s="1"/>
  <c r="BL24" i="16" s="1"/>
  <c r="BP29" i="16"/>
  <c r="BQ29" i="16" s="1"/>
  <c r="BS29" i="16" s="1"/>
  <c r="BL29" i="16" s="1"/>
  <c r="BP34" i="16"/>
  <c r="BQ34" i="16" s="1"/>
  <c r="BS34" i="16" s="1"/>
  <c r="BL34" i="16" s="1"/>
  <c r="BP40" i="16"/>
  <c r="BQ40" i="16" s="1"/>
  <c r="BS40" i="16" s="1"/>
  <c r="BL40" i="16" s="1"/>
  <c r="BP41" i="16"/>
  <c r="BQ41" i="16" s="1"/>
  <c r="BS41" i="16" s="1"/>
  <c r="BL41" i="16" s="1"/>
  <c r="BP42" i="16"/>
  <c r="BQ42" i="16" s="1"/>
  <c r="BS42" i="16" s="1"/>
  <c r="BL42" i="16" s="1"/>
  <c r="BP49" i="16"/>
  <c r="BQ49" i="16" s="1"/>
  <c r="BS49" i="16" s="1"/>
  <c r="BL49" i="16" s="1"/>
  <c r="BP55" i="16"/>
  <c r="BQ55" i="16" s="1"/>
  <c r="BS55" i="16" s="1"/>
  <c r="BL55" i="16" s="1"/>
  <c r="BP54" i="16"/>
  <c r="BQ54" i="16" s="1"/>
  <c r="BS54" i="16" s="1"/>
  <c r="BL54" i="16" s="1"/>
  <c r="BP64" i="16"/>
  <c r="BQ64" i="16" s="1"/>
  <c r="BS64" i="16" s="1"/>
  <c r="BL64" i="16" s="1"/>
  <c r="BP65" i="16"/>
  <c r="BQ65" i="16" s="1"/>
  <c r="BS65" i="16" s="1"/>
  <c r="BL65" i="16" s="1"/>
  <c r="BP66" i="16"/>
  <c r="BQ66" i="16" s="1"/>
  <c r="BS66" i="16" s="1"/>
  <c r="BL66" i="16" s="1"/>
  <c r="BP88" i="16"/>
  <c r="BQ88" i="16" s="1"/>
  <c r="BS88" i="16" s="1"/>
  <c r="BL88" i="16" s="1"/>
  <c r="BP71" i="16"/>
  <c r="BQ71" i="16" s="1"/>
  <c r="BS71" i="16" s="1"/>
  <c r="BL71" i="16" s="1"/>
  <c r="BP91" i="16"/>
  <c r="BQ91" i="16" s="1"/>
  <c r="BS91" i="16" s="1"/>
  <c r="BL91" i="16" s="1"/>
  <c r="BP72" i="16"/>
  <c r="BQ72" i="16" s="1"/>
  <c r="BS72" i="16" s="1"/>
  <c r="BL72" i="16" s="1"/>
  <c r="BP120" i="16"/>
  <c r="BQ120" i="16" s="1"/>
  <c r="BS120" i="16" s="1"/>
  <c r="BL120" i="16" s="1"/>
  <c r="BP77" i="16"/>
  <c r="BQ77" i="16" s="1"/>
  <c r="BS77" i="16" s="1"/>
  <c r="BL77" i="16" s="1"/>
  <c r="BP75" i="16"/>
  <c r="BQ75" i="16" s="1"/>
  <c r="BS75" i="16" s="1"/>
  <c r="BL75" i="16" s="1"/>
  <c r="BP4" i="16"/>
  <c r="BQ4" i="16" s="1"/>
  <c r="BS4" i="16" s="1"/>
  <c r="BL4" i="16" s="1"/>
  <c r="BP16" i="16"/>
  <c r="BQ16" i="16" s="1"/>
  <c r="BS16" i="16" s="1"/>
  <c r="BL16" i="16" s="1"/>
  <c r="BP21" i="16"/>
  <c r="BQ21" i="16" s="1"/>
  <c r="BS21" i="16" s="1"/>
  <c r="BL21" i="16" s="1"/>
  <c r="BP11" i="16"/>
  <c r="BQ11" i="16" s="1"/>
  <c r="BS11" i="16" s="1"/>
  <c r="BL11" i="16" s="1"/>
  <c r="BP127" i="16"/>
  <c r="BQ127" i="16" s="1"/>
  <c r="BS127" i="16" s="1"/>
  <c r="BL127" i="16" s="1"/>
  <c r="BP3" i="16"/>
  <c r="BQ3" i="16" s="1"/>
  <c r="BS3" i="16" s="1"/>
  <c r="BL3" i="16" s="1"/>
  <c r="BP9" i="16"/>
  <c r="BQ9" i="16" s="1"/>
  <c r="BS9" i="16" s="1"/>
  <c r="BL9" i="16" s="1"/>
  <c r="BP18" i="16"/>
  <c r="BQ18" i="16" s="1"/>
  <c r="BS18" i="16" s="1"/>
  <c r="BL18" i="16" s="1"/>
  <c r="BP8" i="16"/>
  <c r="BQ8" i="16" s="1"/>
  <c r="BS8" i="16" s="1"/>
  <c r="BL8" i="16" s="1"/>
  <c r="BP2" i="16"/>
  <c r="BQ2" i="16" s="1"/>
  <c r="BQ115" i="16" l="1"/>
  <c r="BS115" i="16" s="1"/>
  <c r="BL115" i="16" s="1"/>
  <c r="BQ108" i="16"/>
  <c r="BS108" i="16" s="1"/>
  <c r="BL108" i="16" s="1"/>
  <c r="BP139" i="16"/>
  <c r="BS2" i="16"/>
  <c r="BQ139" i="16" l="1"/>
  <c r="BL2" i="16"/>
  <c r="BL139" i="16" s="1"/>
  <c r="BM143" i="16" s="1"/>
  <c r="BS13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Lalaram, Radjes</author>
  </authors>
  <commentList>
    <comment ref="AI104" authorId="0" shapeId="0" xr:uid="{88290A24-4C86-4C72-B05D-DAEE9DAF0054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Moreo</t>
        </r>
      </text>
    </comment>
    <comment ref="D108" authorId="0" shapeId="0" xr:uid="{6B31B35F-3BAB-476B-97AB-C753412194FF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Ming</t>
        </r>
      </text>
    </comment>
    <comment ref="F108" authorId="0" shapeId="0" xr:uid="{4906B4C0-4C17-4A68-B3C0-7CECBF9A9716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Ming
</t>
        </r>
      </text>
    </comment>
    <comment ref="G108" authorId="0" shapeId="0" xr:uid="{53BCC3A3-8E1C-47C7-9AFD-0C54A2D6A3BA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Raeez via Daan
</t>
        </r>
      </text>
    </comment>
    <comment ref="I108" authorId="0" shapeId="0" xr:uid="{D6B7F170-61B0-4F0D-84E4-2FA0CDA6F810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Ron B via Andy</t>
        </r>
      </text>
    </comment>
    <comment ref="AO108" authorId="0" shapeId="0" xr:uid="{5D7AE902-19D6-42DD-B32A-A169FA5798B2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Zamiel via Dhiries</t>
        </r>
      </text>
    </comment>
    <comment ref="I122" authorId="0" shapeId="0" xr:uid="{0978E7AF-E100-466D-82F4-4858EDE4DD2F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Nevi via Fernando
</t>
        </r>
      </text>
    </comment>
    <comment ref="AF124" authorId="0" shapeId="0" xr:uid="{8F7908FC-45EB-4DF5-81A5-2BEDFDC3B4C7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Iseah via Ritho</t>
        </r>
      </text>
    </comment>
    <comment ref="AL124" authorId="0" shapeId="0" xr:uid="{9EFC1308-0F8E-41CB-A389-B428012205C5}">
      <text>
        <r>
          <rPr>
            <b/>
            <sz val="9"/>
            <color indexed="81"/>
            <rFont val="Tahoma"/>
            <charset val="1"/>
          </rPr>
          <t>Lalaram, Radjes:</t>
        </r>
        <r>
          <rPr>
            <sz val="9"/>
            <color indexed="81"/>
            <rFont val="Tahoma"/>
            <charset val="1"/>
          </rPr>
          <t xml:space="preserve">
Iseah via Ritho</t>
        </r>
      </text>
    </comment>
  </commentList>
</comments>
</file>

<file path=xl/sharedStrings.xml><?xml version="1.0" encoding="utf-8"?>
<sst xmlns="http://schemas.openxmlformats.org/spreadsheetml/2006/main" count="252" uniqueCount="238">
  <si>
    <t>Radjes</t>
  </si>
  <si>
    <t>Jerrel</t>
  </si>
  <si>
    <t>Ricky</t>
  </si>
  <si>
    <t>Riaz</t>
  </si>
  <si>
    <t>Melvin</t>
  </si>
  <si>
    <t>Rishie</t>
  </si>
  <si>
    <t>Daim</t>
  </si>
  <si>
    <t>Fillipe</t>
  </si>
  <si>
    <t>Ling</t>
  </si>
  <si>
    <t>Djas</t>
  </si>
  <si>
    <t>Stoke</t>
  </si>
  <si>
    <t>Weroen</t>
  </si>
  <si>
    <t>Dano</t>
  </si>
  <si>
    <t>Lloyd</t>
  </si>
  <si>
    <t>Tufail</t>
  </si>
  <si>
    <t>Mike</t>
  </si>
  <si>
    <t>Daanisj</t>
  </si>
  <si>
    <t>Achternaam</t>
  </si>
  <si>
    <t>Rahamat</t>
  </si>
  <si>
    <t>Lalaram</t>
  </si>
  <si>
    <t>Nanhekhan</t>
  </si>
  <si>
    <t>Jibodh</t>
  </si>
  <si>
    <t>Dort</t>
  </si>
  <si>
    <t>Pique</t>
  </si>
  <si>
    <t>Onkosten p/p</t>
  </si>
  <si>
    <t>Kosten zaal p/p</t>
  </si>
  <si>
    <t>Kosten p/p</t>
  </si>
  <si>
    <t>Spelers</t>
  </si>
  <si>
    <t>Sporthal</t>
  </si>
  <si>
    <t>Boete</t>
  </si>
  <si>
    <t>Mahabier fs</t>
  </si>
  <si>
    <t>Mahabier dr</t>
  </si>
  <si>
    <t>Joelfan</t>
  </si>
  <si>
    <t>Hai</t>
  </si>
  <si>
    <t>Nanhekhan z h</t>
  </si>
  <si>
    <t>Rakesh</t>
  </si>
  <si>
    <t>Formule berekening boete</t>
  </si>
  <si>
    <t>Jeffrey</t>
  </si>
  <si>
    <t>Faraaz</t>
  </si>
  <si>
    <t>nanhekhan RMK</t>
  </si>
  <si>
    <t>Badal</t>
  </si>
  <si>
    <t>Kishan</t>
  </si>
  <si>
    <t>Gobind</t>
  </si>
  <si>
    <t>Manna</t>
  </si>
  <si>
    <t>Anandbahadoer</t>
  </si>
  <si>
    <t>Tegoed</t>
  </si>
  <si>
    <t>Rashid</t>
  </si>
  <si>
    <t>Andy</t>
  </si>
  <si>
    <t>Extra ontv.</t>
  </si>
  <si>
    <t>Vince</t>
  </si>
  <si>
    <t>Marouen</t>
  </si>
  <si>
    <t>Joneed</t>
  </si>
  <si>
    <t>Gespeeld</t>
  </si>
  <si>
    <t>Te bet.</t>
  </si>
  <si>
    <t>Kosten hal</t>
  </si>
  <si>
    <t>Onkosten per week</t>
  </si>
  <si>
    <t>Spaar</t>
  </si>
  <si>
    <t>Anand</t>
  </si>
  <si>
    <t>Sekander</t>
  </si>
  <si>
    <t>Ibrahim</t>
  </si>
  <si>
    <t>Rameswar</t>
  </si>
  <si>
    <t>Krishan</t>
  </si>
  <si>
    <t>Onkosten</t>
  </si>
  <si>
    <t>Rato</t>
  </si>
  <si>
    <t>Bijdrage</t>
  </si>
  <si>
    <t>Aniel</t>
  </si>
  <si>
    <t>Shashi</t>
  </si>
  <si>
    <t>Tegoed ber</t>
  </si>
  <si>
    <t>Drinken ed</t>
  </si>
  <si>
    <t>Mahabier</t>
  </si>
  <si>
    <t>Rakesh (Maha)</t>
  </si>
  <si>
    <t>Aliar</t>
  </si>
  <si>
    <t>Amar</t>
  </si>
  <si>
    <t>Eddy</t>
  </si>
  <si>
    <t>Tahir</t>
  </si>
  <si>
    <t>Akaash</t>
  </si>
  <si>
    <t>Vidjai</t>
  </si>
  <si>
    <t>Neef Jeff</t>
  </si>
  <si>
    <t>Martijn</t>
  </si>
  <si>
    <t>Jagessar</t>
  </si>
  <si>
    <t>Tewarie</t>
  </si>
  <si>
    <t>Johnny</t>
  </si>
  <si>
    <t>via Ling</t>
  </si>
  <si>
    <t>Totaal bet</t>
  </si>
  <si>
    <t>Totaal te bet</t>
  </si>
  <si>
    <t>Ravi</t>
  </si>
  <si>
    <t>Karim</t>
  </si>
  <si>
    <t>Haresh</t>
  </si>
  <si>
    <t>Awinash</t>
  </si>
  <si>
    <t>Via Dano</t>
  </si>
  <si>
    <t>VA Mataw</t>
  </si>
  <si>
    <t>A E Mataw</t>
  </si>
  <si>
    <t>H Y Kanhai</t>
  </si>
  <si>
    <t>A M S Mataw</t>
  </si>
  <si>
    <t>Jugooa</t>
  </si>
  <si>
    <t>Eddy J Nannan</t>
  </si>
  <si>
    <t>Frank</t>
  </si>
  <si>
    <t>Akko</t>
  </si>
  <si>
    <t>Jayson</t>
  </si>
  <si>
    <t>Rodney</t>
  </si>
  <si>
    <t>j. Mataw eo</t>
  </si>
  <si>
    <t>Boode</t>
  </si>
  <si>
    <t>Kertoidjojo</t>
  </si>
  <si>
    <t>Isidora</t>
  </si>
  <si>
    <t>Max</t>
  </si>
  <si>
    <t>Ilmo</t>
  </si>
  <si>
    <t>Shah</t>
  </si>
  <si>
    <t>Iedje</t>
  </si>
  <si>
    <t>Weve</t>
  </si>
  <si>
    <t>Kastelein</t>
  </si>
  <si>
    <t>Avinash (foenoe)</t>
  </si>
  <si>
    <t>FA Ramdien</t>
  </si>
  <si>
    <t>Via Jason</t>
  </si>
  <si>
    <t>Patrick</t>
  </si>
  <si>
    <t>Dimma</t>
  </si>
  <si>
    <t>Ashwini</t>
  </si>
  <si>
    <t>Ong Afat</t>
  </si>
  <si>
    <t>Israr</t>
  </si>
  <si>
    <t>Hatim</t>
  </si>
  <si>
    <t>Shridar</t>
  </si>
  <si>
    <t>Ritesh</t>
  </si>
  <si>
    <t>Andrew</t>
  </si>
  <si>
    <t>Ramkisoen</t>
  </si>
  <si>
    <t>Foe</t>
  </si>
  <si>
    <t>Pasterkamp</t>
  </si>
  <si>
    <t>Addi</t>
  </si>
  <si>
    <t>Sunny</t>
  </si>
  <si>
    <t>Mahesh</t>
  </si>
  <si>
    <t>Sing</t>
  </si>
  <si>
    <t>Colic</t>
  </si>
  <si>
    <t>Benito</t>
  </si>
  <si>
    <t>Joel</t>
  </si>
  <si>
    <t>Gunning</t>
  </si>
  <si>
    <t>Zoon Melvin</t>
  </si>
  <si>
    <t>Azam</t>
  </si>
  <si>
    <t>Elias</t>
  </si>
  <si>
    <t>Faries</t>
  </si>
  <si>
    <t>Imamdi</t>
  </si>
  <si>
    <t>Saldo pot</t>
  </si>
  <si>
    <t>Joy</t>
  </si>
  <si>
    <t>Yusuf</t>
  </si>
  <si>
    <t>John</t>
  </si>
  <si>
    <t>Ilias</t>
  </si>
  <si>
    <t>Arwien</t>
  </si>
  <si>
    <t>Naveen</t>
  </si>
  <si>
    <t>Pawan</t>
  </si>
  <si>
    <t>Jurgen</t>
  </si>
  <si>
    <t>Juriaan</t>
  </si>
  <si>
    <t>Nannan</t>
  </si>
  <si>
    <t>Gianellie</t>
  </si>
  <si>
    <t>Clarence</t>
  </si>
  <si>
    <t>Richard</t>
  </si>
  <si>
    <t>Silvin</t>
  </si>
  <si>
    <t>JSK.Hassankhan</t>
  </si>
  <si>
    <t>JRK. Hassankhan</t>
  </si>
  <si>
    <t>JRK.Hassankhan(303469056)</t>
  </si>
  <si>
    <t>Hr BLG Moniharapon</t>
  </si>
  <si>
    <t xml:space="preserve">Chevaro </t>
  </si>
  <si>
    <t>Hugo</t>
  </si>
  <si>
    <t>Sikkema</t>
  </si>
  <si>
    <t>Hoefdraad</t>
  </si>
  <si>
    <t>Rietje</t>
  </si>
  <si>
    <t>Ramkisoensingh</t>
  </si>
  <si>
    <t>Alex</t>
  </si>
  <si>
    <t>Lin</t>
  </si>
  <si>
    <t>Murat</t>
  </si>
  <si>
    <t>Damian</t>
  </si>
  <si>
    <t>Jason</t>
  </si>
  <si>
    <t xml:space="preserve">ler </t>
  </si>
  <si>
    <t>Romano</t>
  </si>
  <si>
    <t>Bolly</t>
  </si>
  <si>
    <t>Bahcivan</t>
  </si>
  <si>
    <t>Armaan</t>
  </si>
  <si>
    <t>Ali Isik</t>
  </si>
  <si>
    <t>Opmerking</t>
  </si>
  <si>
    <t>Bijzonderheden</t>
  </si>
  <si>
    <t>*</t>
  </si>
  <si>
    <t>**</t>
  </si>
  <si>
    <t>***</t>
  </si>
  <si>
    <t>Datum</t>
  </si>
  <si>
    <t>Bedrag</t>
  </si>
  <si>
    <t>Zie tab Onkosten</t>
  </si>
  <si>
    <t>Gyaan</t>
  </si>
  <si>
    <t>AJ</t>
  </si>
  <si>
    <t>Ahvi</t>
  </si>
  <si>
    <t>Djallo</t>
  </si>
  <si>
    <t>Dhiries</t>
  </si>
  <si>
    <t>Jurhawan</t>
  </si>
  <si>
    <t>Zaalhuur uit pot betaald</t>
  </si>
  <si>
    <t>Gast3</t>
  </si>
  <si>
    <t>Gast4</t>
  </si>
  <si>
    <t>Chefo</t>
  </si>
  <si>
    <t>SP Hoefdraad /Wijnerman</t>
  </si>
  <si>
    <t>Dani</t>
  </si>
  <si>
    <t>Rechards</t>
  </si>
  <si>
    <t>Fernando</t>
  </si>
  <si>
    <t>Malone</t>
  </si>
  <si>
    <t>Esta</t>
  </si>
  <si>
    <t>IOB</t>
  </si>
  <si>
    <t>Le-Roy</t>
  </si>
  <si>
    <t>Jaroddo</t>
  </si>
  <si>
    <t>Martodihardjo</t>
  </si>
  <si>
    <t xml:space="preserve">Marciano </t>
  </si>
  <si>
    <t>Johan</t>
  </si>
  <si>
    <t>Natu</t>
  </si>
  <si>
    <t>Yusef</t>
  </si>
  <si>
    <t xml:space="preserve">Fer </t>
  </si>
  <si>
    <t>Yosef</t>
  </si>
  <si>
    <t>XR</t>
  </si>
  <si>
    <t>Ritho</t>
  </si>
  <si>
    <t>De Bruine</t>
  </si>
  <si>
    <t>Elmedin</t>
  </si>
  <si>
    <t>Meerkamp</t>
  </si>
  <si>
    <t>Ramin</t>
  </si>
  <si>
    <t>Gast2</t>
  </si>
  <si>
    <t>Timmy</t>
  </si>
  <si>
    <t>Gast1</t>
  </si>
  <si>
    <t>CAF Simons</t>
  </si>
  <si>
    <t>Jermo</t>
  </si>
  <si>
    <t>Naam</t>
  </si>
  <si>
    <t>REJ Nirk</t>
  </si>
  <si>
    <t>Gast5</t>
  </si>
  <si>
    <t>Irvaan</t>
  </si>
  <si>
    <t>Roberto</t>
  </si>
  <si>
    <t>RL Colom</t>
  </si>
  <si>
    <t>Transport 2024</t>
  </si>
  <si>
    <t>Dwain</t>
  </si>
  <si>
    <t>Goudsmit</t>
  </si>
  <si>
    <t>Shivaro</t>
  </si>
  <si>
    <t>Josh</t>
  </si>
  <si>
    <t>Reaaz</t>
  </si>
  <si>
    <t>Bijdrage € 6,5</t>
  </si>
  <si>
    <t>Lucien</t>
  </si>
  <si>
    <t>Savino</t>
  </si>
  <si>
    <t>Geen</t>
  </si>
  <si>
    <t>Sujal</t>
  </si>
  <si>
    <t>Jumairo</t>
  </si>
  <si>
    <t>Farhan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</si>
</sst>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* #,##0.00_-;\-&quot;€&quot;* #,##0.00_-;_-&quot;€&quot;* &quot;-&quot;??_-;_-@_-"/>
    <numFmt numFmtId="165" formatCode="d\-m;@"/>
    <numFmt numFmtId="166" formatCode="0.00000000"/>
    <numFmt numFmtId="167" formatCode="0.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/>
      <right style="dash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2" borderId="1" xfId="0" applyFont="1" applyFill="1" applyBorder="1" applyAlignment="1">
      <alignment horizontal="right"/>
    </xf>
    <xf numFmtId="164" fontId="4" fillId="2" borderId="1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/>
    <xf numFmtId="0" fontId="4" fillId="2" borderId="13" xfId="0" applyFont="1" applyFill="1" applyBorder="1"/>
    <xf numFmtId="165" fontId="4" fillId="2" borderId="8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4" xfId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5" xfId="0" applyFont="1" applyFill="1" applyBorder="1" applyAlignment="1">
      <alignment horizontal="center"/>
    </xf>
    <xf numFmtId="0" fontId="4" fillId="0" borderId="5" xfId="0" applyFont="1" applyBorder="1"/>
    <xf numFmtId="164" fontId="4" fillId="0" borderId="1" xfId="1" applyFont="1" applyBorder="1" applyAlignment="1" applyProtection="1">
      <alignment horizontal="center"/>
      <protection locked="0"/>
    </xf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0" borderId="1" xfId="0" applyFont="1" applyBorder="1"/>
    <xf numFmtId="164" fontId="4" fillId="2" borderId="1" xfId="1" applyFont="1" applyFill="1" applyBorder="1"/>
    <xf numFmtId="164" fontId="4" fillId="0" borderId="0" xfId="1" applyFont="1"/>
    <xf numFmtId="0" fontId="4" fillId="0" borderId="19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 vertical="center"/>
    </xf>
    <xf numFmtId="164" fontId="4" fillId="0" borderId="18" xfId="1" applyFont="1" applyFill="1" applyBorder="1"/>
    <xf numFmtId="164" fontId="4" fillId="0" borderId="19" xfId="1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5" xfId="0" applyFont="1" applyBorder="1"/>
    <xf numFmtId="164" fontId="4" fillId="2" borderId="22" xfId="1" applyFont="1" applyFill="1" applyBorder="1" applyAlignment="1">
      <alignment horizontal="center"/>
    </xf>
    <xf numFmtId="0" fontId="4" fillId="2" borderId="2" xfId="0" applyFont="1" applyFill="1" applyBorder="1" applyProtection="1">
      <protection locked="0"/>
    </xf>
    <xf numFmtId="164" fontId="4" fillId="0" borderId="4" xfId="1" applyFont="1" applyFill="1" applyBorder="1" applyAlignment="1" applyProtection="1">
      <alignment horizontal="center"/>
      <protection locked="0"/>
    </xf>
    <xf numFmtId="0" fontId="4" fillId="0" borderId="4" xfId="0" applyFont="1" applyBorder="1"/>
    <xf numFmtId="0" fontId="4" fillId="2" borderId="16" xfId="0" applyFont="1" applyFill="1" applyBorder="1"/>
    <xf numFmtId="0" fontId="4" fillId="2" borderId="23" xfId="0" applyFont="1" applyFill="1" applyBorder="1" applyAlignment="1">
      <alignment horizontal="center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center" vertical="center"/>
    </xf>
    <xf numFmtId="164" fontId="4" fillId="3" borderId="6" xfId="1" applyFont="1" applyFill="1" applyBorder="1" applyAlignment="1" applyProtection="1">
      <alignment horizontal="center"/>
      <protection locked="0"/>
    </xf>
    <xf numFmtId="164" fontId="4" fillId="3" borderId="22" xfId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/>
    <xf numFmtId="2" fontId="4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2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6" fontId="4" fillId="0" borderId="0" xfId="1" applyNumberFormat="1" applyFont="1"/>
    <xf numFmtId="0" fontId="4" fillId="2" borderId="26" xfId="0" applyFont="1" applyFill="1" applyBorder="1" applyProtection="1">
      <protection locked="0"/>
    </xf>
    <xf numFmtId="165" fontId="4" fillId="4" borderId="8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0" fontId="4" fillId="4" borderId="12" xfId="0" applyFont="1" applyFill="1" applyBorder="1"/>
    <xf numFmtId="44" fontId="4" fillId="0" borderId="1" xfId="0" applyNumberFormat="1" applyFont="1" applyBorder="1"/>
    <xf numFmtId="0" fontId="4" fillId="5" borderId="0" xfId="0" applyFont="1" applyFill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4" xfId="0" applyBorder="1"/>
    <xf numFmtId="0" fontId="5" fillId="0" borderId="27" xfId="0" applyFont="1" applyBorder="1"/>
    <xf numFmtId="0" fontId="5" fillId="0" borderId="16" xfId="0" applyFont="1" applyBorder="1"/>
    <xf numFmtId="0" fontId="5" fillId="0" borderId="28" xfId="0" applyFont="1" applyBorder="1"/>
    <xf numFmtId="164" fontId="0" fillId="0" borderId="24" xfId="1" applyFont="1" applyBorder="1"/>
    <xf numFmtId="164" fontId="0" fillId="0" borderId="3" xfId="1" applyFont="1" applyBorder="1"/>
    <xf numFmtId="0" fontId="0" fillId="0" borderId="1" xfId="0" applyBorder="1"/>
    <xf numFmtId="0" fontId="0" fillId="0" borderId="2" xfId="0" applyBorder="1"/>
    <xf numFmtId="164" fontId="0" fillId="0" borderId="1" xfId="1" applyFont="1" applyBorder="1"/>
    <xf numFmtId="164" fontId="0" fillId="0" borderId="30" xfId="1" applyFont="1" applyBorder="1"/>
    <xf numFmtId="164" fontId="0" fillId="0" borderId="0" xfId="1" applyFont="1" applyBorder="1"/>
    <xf numFmtId="164" fontId="0" fillId="0" borderId="16" xfId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14" fontId="0" fillId="0" borderId="25" xfId="0" applyNumberFormat="1" applyBorder="1"/>
    <xf numFmtId="14" fontId="0" fillId="0" borderId="29" xfId="0" applyNumberFormat="1" applyBorder="1"/>
    <xf numFmtId="0" fontId="0" fillId="0" borderId="31" xfId="0" applyBorder="1"/>
    <xf numFmtId="166" fontId="4" fillId="2" borderId="22" xfId="1" applyNumberFormat="1" applyFont="1" applyFill="1" applyBorder="1" applyAlignment="1">
      <alignment horizontal="center"/>
    </xf>
    <xf numFmtId="164" fontId="4" fillId="3" borderId="1" xfId="0" applyNumberFormat="1" applyFont="1" applyFill="1" applyBorder="1"/>
    <xf numFmtId="164" fontId="4" fillId="0" borderId="19" xfId="1" applyFont="1" applyFill="1" applyBorder="1" applyAlignment="1" applyProtection="1">
      <alignment horizontal="center"/>
    </xf>
    <xf numFmtId="164" fontId="4" fillId="0" borderId="4" xfId="1" applyFont="1" applyFill="1" applyBorder="1" applyAlignment="1" applyProtection="1">
      <alignment horizontal="center"/>
    </xf>
    <xf numFmtId="164" fontId="4" fillId="0" borderId="6" xfId="1" applyFont="1" applyFill="1" applyBorder="1" applyAlignment="1" applyProtection="1">
      <alignment horizontal="center"/>
    </xf>
    <xf numFmtId="164" fontId="4" fillId="3" borderId="6" xfId="1" applyFont="1" applyFill="1" applyBorder="1" applyAlignment="1" applyProtection="1">
      <alignment horizontal="center"/>
    </xf>
    <xf numFmtId="0" fontId="4" fillId="0" borderId="6" xfId="1" applyNumberFormat="1" applyFont="1" applyFill="1" applyBorder="1" applyAlignment="1" applyProtection="1">
      <alignment horizontal="center"/>
    </xf>
    <xf numFmtId="164" fontId="4" fillId="3" borderId="22" xfId="1" applyFont="1" applyFill="1" applyBorder="1" applyAlignment="1" applyProtection="1">
      <alignment horizontal="center"/>
    </xf>
    <xf numFmtId="0" fontId="4" fillId="7" borderId="4" xfId="0" applyFont="1" applyFill="1" applyBorder="1"/>
    <xf numFmtId="0" fontId="4" fillId="7" borderId="25" xfId="0" applyFont="1" applyFill="1" applyBorder="1"/>
    <xf numFmtId="0" fontId="4" fillId="7" borderId="12" xfId="0" applyFont="1" applyFill="1" applyBorder="1"/>
    <xf numFmtId="164" fontId="4" fillId="7" borderId="12" xfId="0" applyNumberFormat="1" applyFont="1" applyFill="1" applyBorder="1"/>
    <xf numFmtId="0" fontId="4" fillId="7" borderId="13" xfId="0" applyFont="1" applyFill="1" applyBorder="1"/>
    <xf numFmtId="0" fontId="4" fillId="7" borderId="29" xfId="0" applyFont="1" applyFill="1" applyBorder="1"/>
    <xf numFmtId="0" fontId="4" fillId="7" borderId="0" xfId="0" applyFont="1" applyFill="1"/>
    <xf numFmtId="164" fontId="4" fillId="7" borderId="0" xfId="0" applyNumberFormat="1" applyFont="1" applyFill="1"/>
    <xf numFmtId="0" fontId="4" fillId="7" borderId="27" xfId="0" applyFont="1" applyFill="1" applyBorder="1"/>
    <xf numFmtId="0" fontId="4" fillId="7" borderId="16" xfId="0" applyFont="1" applyFill="1" applyBorder="1"/>
    <xf numFmtId="0" fontId="4" fillId="7" borderId="28" xfId="0" applyFont="1" applyFill="1" applyBorder="1"/>
    <xf numFmtId="164" fontId="6" fillId="0" borderId="1" xfId="1" applyFont="1" applyBorder="1" applyAlignment="1" applyProtection="1">
      <alignment horizontal="center"/>
      <protection locked="0"/>
    </xf>
    <xf numFmtId="0" fontId="6" fillId="7" borderId="12" xfId="0" applyFont="1" applyFill="1" applyBorder="1" applyAlignment="1">
      <alignment horizontal="center"/>
    </xf>
    <xf numFmtId="164" fontId="7" fillId="0" borderId="1" xfId="1" applyFont="1" applyBorder="1" applyAlignment="1" applyProtection="1">
      <alignment horizontal="center"/>
      <protection locked="0"/>
    </xf>
    <xf numFmtId="0" fontId="7" fillId="7" borderId="0" xfId="0" applyFont="1" applyFill="1" applyAlignment="1">
      <alignment horizontal="center"/>
    </xf>
    <xf numFmtId="164" fontId="8" fillId="0" borderId="1" xfId="1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>
      <alignment horizontal="center"/>
    </xf>
    <xf numFmtId="164" fontId="4" fillId="0" borderId="14" xfId="1" applyFont="1" applyFill="1" applyBorder="1" applyAlignment="1" applyProtection="1">
      <alignment horizontal="center"/>
    </xf>
    <xf numFmtId="164" fontId="4" fillId="2" borderId="14" xfId="1" applyFont="1" applyFill="1" applyBorder="1" applyAlignment="1" applyProtection="1">
      <alignment horizontal="center"/>
    </xf>
    <xf numFmtId="9" fontId="4" fillId="0" borderId="0" xfId="0" applyNumberFormat="1" applyFont="1"/>
    <xf numFmtId="44" fontId="4" fillId="0" borderId="0" xfId="0" applyNumberFormat="1" applyFont="1"/>
    <xf numFmtId="167" fontId="4" fillId="0" borderId="0" xfId="0" applyNumberFormat="1" applyFont="1"/>
    <xf numFmtId="0" fontId="10" fillId="8" borderId="9" xfId="0" applyFont="1" applyFill="1" applyBorder="1" applyProtection="1">
      <protection locked="0"/>
    </xf>
    <xf numFmtId="16" fontId="4" fillId="0" borderId="0" xfId="0" applyNumberFormat="1" applyFont="1"/>
    <xf numFmtId="165" fontId="10" fillId="8" borderId="20" xfId="0" applyNumberFormat="1" applyFont="1" applyFill="1" applyBorder="1" applyAlignment="1">
      <alignment horizontal="center" vertical="center"/>
    </xf>
    <xf numFmtId="164" fontId="4" fillId="3" borderId="4" xfId="1" applyFont="1" applyFill="1" applyBorder="1" applyAlignment="1" applyProtection="1">
      <alignment horizontal="center"/>
    </xf>
    <xf numFmtId="164" fontId="4" fillId="3" borderId="4" xfId="1" applyFont="1" applyFill="1" applyBorder="1" applyAlignment="1" applyProtection="1">
      <alignment horizontal="center"/>
      <protection locked="0"/>
    </xf>
    <xf numFmtId="164" fontId="4" fillId="2" borderId="11" xfId="0" applyNumberFormat="1" applyFont="1" applyFill="1" applyBorder="1" applyAlignment="1">
      <alignment horizontal="center"/>
    </xf>
    <xf numFmtId="165" fontId="10" fillId="9" borderId="20" xfId="0" applyNumberFormat="1" applyFont="1" applyFill="1" applyBorder="1" applyAlignment="1">
      <alignment horizontal="center" vertical="center"/>
    </xf>
    <xf numFmtId="0" fontId="10" fillId="9" borderId="9" xfId="0" applyFont="1" applyFill="1" applyBorder="1" applyProtection="1">
      <protection locked="0"/>
    </xf>
    <xf numFmtId="0" fontId="5" fillId="6" borderId="1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22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Standaard" xfId="0" builtinId="0"/>
    <cellStyle name="Valuta" xfId="1" builtinId="4"/>
  </cellStyles>
  <dxfs count="21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9" defaultPivotStyle="PivotStyleMedium7"/>
  <colors>
    <mruColors>
      <color rgb="FFFF897A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F130-EBF0-4A81-AE83-804992D185FA}">
  <dimension ref="A1:CB158"/>
  <sheetViews>
    <sheetView tabSelected="1" zoomScale="118" zoomScaleNormal="110" zoomScalePageLayoutView="130" workbookViewId="0">
      <pane xSplit="1" ySplit="1" topLeftCell="AB38" activePane="bottomRight" state="frozen"/>
      <selection pane="topRight" activeCell="B1" sqref="B1"/>
      <selection pane="bottomLeft" activeCell="A4" sqref="A4"/>
      <selection pane="bottomRight" activeCell="AA1" sqref="D1:AA1048576"/>
    </sheetView>
  </sheetViews>
  <sheetFormatPr defaultColWidth="6" defaultRowHeight="13" customHeight="1" x14ac:dyDescent="0.3"/>
  <cols>
    <col min="1" max="1" width="11.33203125" style="1" customWidth="1"/>
    <col min="2" max="2" width="21.4140625" style="1" hidden="1" customWidth="1"/>
    <col min="3" max="3" width="8.1640625" style="1" hidden="1" customWidth="1"/>
    <col min="4" max="4" width="6.83203125" style="1" hidden="1" customWidth="1"/>
    <col min="5" max="10" width="6.33203125" style="1" hidden="1" customWidth="1"/>
    <col min="11" max="12" width="7.08203125" style="1" hidden="1" customWidth="1"/>
    <col min="13" max="13" width="7" style="1" hidden="1" customWidth="1"/>
    <col min="14" max="14" width="7.08203125" style="1" hidden="1" customWidth="1"/>
    <col min="15" max="15" width="7.1640625" style="1" hidden="1" customWidth="1"/>
    <col min="16" max="21" width="6.33203125" style="1" hidden="1" customWidth="1"/>
    <col min="22" max="22" width="7.83203125" style="1" hidden="1" customWidth="1"/>
    <col min="23" max="23" width="7.33203125" style="1" hidden="1" customWidth="1"/>
    <col min="24" max="25" width="6.33203125" style="1" hidden="1" customWidth="1"/>
    <col min="26" max="26" width="7.08203125" style="1" hidden="1" customWidth="1"/>
    <col min="27" max="27" width="7.58203125" style="1" hidden="1" customWidth="1"/>
    <col min="28" max="28" width="7.08203125" style="1" customWidth="1"/>
    <col min="29" max="29" width="7.25" style="1" bestFit="1" customWidth="1"/>
    <col min="30" max="30" width="6.33203125" style="1" customWidth="1"/>
    <col min="31" max="31" width="7.08203125" style="1" customWidth="1"/>
    <col min="32" max="32" width="7.08203125" style="1" bestFit="1" customWidth="1"/>
    <col min="33" max="33" width="6.33203125" style="1" customWidth="1"/>
    <col min="34" max="36" width="7.08203125" style="1" customWidth="1"/>
    <col min="37" max="37" width="7.25" style="1" bestFit="1" customWidth="1"/>
    <col min="38" max="38" width="8.33203125" style="1" bestFit="1" customWidth="1"/>
    <col min="39" max="39" width="6.33203125" style="1" customWidth="1"/>
    <col min="40" max="40" width="6.75" style="1" customWidth="1"/>
    <col min="41" max="41" width="7.08203125" style="1" bestFit="1" customWidth="1"/>
    <col min="42" max="42" width="7.08203125" style="1" customWidth="1"/>
    <col min="43" max="43" width="6.75" style="1" customWidth="1"/>
    <col min="44" max="44" width="6.75" style="1" hidden="1" customWidth="1"/>
    <col min="45" max="46" width="6.33203125" style="1" hidden="1" customWidth="1"/>
    <col min="47" max="47" width="6.75" style="1" hidden="1" customWidth="1"/>
    <col min="48" max="48" width="6.33203125" style="1" hidden="1" customWidth="1"/>
    <col min="49" max="49" width="6.75" style="1" customWidth="1"/>
    <col min="50" max="50" width="7.58203125" style="1" customWidth="1"/>
    <col min="51" max="51" width="6.33203125" style="1" customWidth="1"/>
    <col min="52" max="52" width="7.58203125" style="1" customWidth="1"/>
    <col min="53" max="54" width="6.33203125" style="1" customWidth="1"/>
    <col min="55" max="55" width="6.33203125" style="1" hidden="1" customWidth="1"/>
    <col min="56" max="56" width="19.33203125" style="1" hidden="1" customWidth="1"/>
    <col min="57" max="57" width="0.25" style="32" customWidth="1"/>
    <col min="58" max="58" width="7.1640625" style="1" customWidth="1"/>
    <col min="59" max="59" width="8.83203125" style="1" hidden="1" customWidth="1"/>
    <col min="60" max="60" width="8.4140625" style="1" customWidth="1"/>
    <col min="61" max="62" width="9" style="1" hidden="1" customWidth="1"/>
    <col min="63" max="63" width="10" style="1" hidden="1" customWidth="1"/>
    <col min="64" max="64" width="7.08203125" style="1" customWidth="1"/>
    <col min="65" max="65" width="10.25" style="1" customWidth="1"/>
    <col min="66" max="66" width="8.33203125" style="1" hidden="1" customWidth="1"/>
    <col min="67" max="67" width="7.4140625" style="1" hidden="1" customWidth="1"/>
    <col min="68" max="68" width="8.6640625" style="1" hidden="1" customWidth="1"/>
    <col min="69" max="69" width="6.4140625" style="1" hidden="1" customWidth="1"/>
    <col min="70" max="70" width="8.33203125" style="1" hidden="1" customWidth="1"/>
    <col min="71" max="71" width="6.4140625" style="1" hidden="1" customWidth="1"/>
    <col min="72" max="72" width="6" style="1" customWidth="1"/>
    <col min="73" max="73" width="6" style="1"/>
    <col min="74" max="74" width="5" style="1" customWidth="1"/>
    <col min="75" max="75" width="6" style="1"/>
    <col min="76" max="76" width="6.58203125" style="1" bestFit="1" customWidth="1"/>
    <col min="77" max="77" width="6.33203125" style="1" bestFit="1" customWidth="1"/>
    <col min="78" max="78" width="6.58203125" style="1" bestFit="1" customWidth="1"/>
    <col min="79" max="79" width="6" style="1"/>
    <col min="80" max="80" width="7.08203125" style="1" bestFit="1" customWidth="1"/>
    <col min="81" max="16384" width="6" style="1"/>
  </cols>
  <sheetData>
    <row r="1" spans="1:71" ht="13" customHeight="1" x14ac:dyDescent="0.3">
      <c r="A1" s="8" t="s">
        <v>219</v>
      </c>
      <c r="B1" s="33" t="s">
        <v>17</v>
      </c>
      <c r="C1" s="23">
        <v>45662</v>
      </c>
      <c r="D1" s="23">
        <v>45669</v>
      </c>
      <c r="E1" s="23">
        <v>45676</v>
      </c>
      <c r="F1" s="23">
        <v>45683</v>
      </c>
      <c r="G1" s="23">
        <v>45690</v>
      </c>
      <c r="H1" s="23">
        <v>45697</v>
      </c>
      <c r="I1" s="23">
        <v>45704</v>
      </c>
      <c r="J1" s="23">
        <v>45711</v>
      </c>
      <c r="K1" s="23">
        <v>45718</v>
      </c>
      <c r="L1" s="23">
        <v>45725</v>
      </c>
      <c r="M1" s="23">
        <v>45732</v>
      </c>
      <c r="N1" s="23">
        <v>45739</v>
      </c>
      <c r="O1" s="106">
        <v>45746</v>
      </c>
      <c r="P1" s="23">
        <v>45753</v>
      </c>
      <c r="Q1" s="23">
        <v>45760</v>
      </c>
      <c r="R1" s="23">
        <v>45767</v>
      </c>
      <c r="S1" s="23">
        <v>45774</v>
      </c>
      <c r="T1" s="23">
        <v>45781</v>
      </c>
      <c r="U1" s="23">
        <v>45788</v>
      </c>
      <c r="V1" s="23">
        <v>45795</v>
      </c>
      <c r="W1" s="23">
        <v>45802</v>
      </c>
      <c r="X1" s="23">
        <v>45809</v>
      </c>
      <c r="Y1" s="23">
        <v>45816</v>
      </c>
      <c r="Z1" s="23">
        <v>45823</v>
      </c>
      <c r="AA1" s="106">
        <v>45830</v>
      </c>
      <c r="AB1" s="23">
        <v>45837</v>
      </c>
      <c r="AC1" s="23">
        <v>45844</v>
      </c>
      <c r="AD1" s="23">
        <v>45851</v>
      </c>
      <c r="AE1" s="23">
        <v>45858</v>
      </c>
      <c r="AF1" s="23">
        <v>45865</v>
      </c>
      <c r="AG1" s="23">
        <v>45872</v>
      </c>
      <c r="AH1" s="23">
        <v>45879</v>
      </c>
      <c r="AI1" s="23">
        <v>45886</v>
      </c>
      <c r="AJ1" s="23">
        <v>45893</v>
      </c>
      <c r="AK1" s="23">
        <v>45900</v>
      </c>
      <c r="AL1" s="23">
        <v>45907</v>
      </c>
      <c r="AM1" s="23">
        <v>45914</v>
      </c>
      <c r="AN1" s="23">
        <v>45921</v>
      </c>
      <c r="AO1" s="23">
        <v>45928</v>
      </c>
      <c r="AP1" s="23">
        <v>45935</v>
      </c>
      <c r="AQ1" s="23">
        <v>45942</v>
      </c>
      <c r="AR1" s="23">
        <v>45949</v>
      </c>
      <c r="AS1" s="23">
        <v>45956</v>
      </c>
      <c r="AT1" s="23">
        <v>45963</v>
      </c>
      <c r="AU1" s="23">
        <v>45970</v>
      </c>
      <c r="AV1" s="23">
        <v>45977</v>
      </c>
      <c r="AW1" s="23">
        <v>45984</v>
      </c>
      <c r="AX1" s="110">
        <v>45991</v>
      </c>
      <c r="AY1" s="23">
        <v>45998</v>
      </c>
      <c r="AZ1" s="23">
        <v>46005</v>
      </c>
      <c r="BA1" s="23">
        <v>46012</v>
      </c>
      <c r="BB1" s="23">
        <v>46019</v>
      </c>
      <c r="BC1" s="23"/>
      <c r="BD1" s="51" t="s">
        <v>36</v>
      </c>
      <c r="BE1" s="52" t="s">
        <v>29</v>
      </c>
      <c r="BF1" s="8" t="s">
        <v>53</v>
      </c>
      <c r="BG1" s="50" t="s">
        <v>67</v>
      </c>
      <c r="BH1" s="9" t="s">
        <v>45</v>
      </c>
      <c r="BI1" s="50" t="s">
        <v>83</v>
      </c>
      <c r="BJ1" s="50" t="s">
        <v>52</v>
      </c>
      <c r="BK1" s="50" t="s">
        <v>84</v>
      </c>
      <c r="BL1" s="38" t="s">
        <v>56</v>
      </c>
      <c r="BM1" s="44" t="s">
        <v>52</v>
      </c>
      <c r="BN1" s="49" t="s">
        <v>48</v>
      </c>
      <c r="BO1" s="49" t="s">
        <v>62</v>
      </c>
      <c r="BP1" s="49" t="s">
        <v>63</v>
      </c>
      <c r="BQ1" s="49" t="s">
        <v>64</v>
      </c>
      <c r="BR1" s="49" t="s">
        <v>68</v>
      </c>
      <c r="BS1" s="49" t="s">
        <v>64</v>
      </c>
    </row>
    <row r="2" spans="1:71" ht="13" customHeight="1" x14ac:dyDescent="0.3">
      <c r="A2" s="34" t="s">
        <v>0</v>
      </c>
      <c r="B2" s="22" t="s">
        <v>19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>
        <v>6.5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76">
        <f>IF(C2="b",5,0)+IF(D2="b",5,0)+IF(E2="b",5,0)+IF(F2="b",5,0)+IF(G2="b",5,0)+IF(H2="b",5,0)+IF(I2="b",5,0)+IF(J2="b",5,0)+IF(K2="b",5,0)+IF(L2="b",5,0)+IF(M2="b",5,0)+IF(N2="b",5,0)+IF(O2="b",5,0)+IF(P2="b",5,0)+IF(Q2="b",5,0)+IF(R2="b",5,0)+IF(S2="b",5,0)+IF(T2="b",5,0)+IF(U2="b",5,0)+IF(V2="b",5,0)+IF(W2="b",5,0)+IF(X2="b",5,0)+IF(Y2="b",5,0)+IF(Z2="b",5,0)+IF(AA2="b",5,0)+IF(AB2="b",5,0)+IF(AC2="b",5,0)+IF(AD2="b",5,0)+IF(AE2="b",5,0)+IF(AF2="b",5,0)+IF(AG2="b",5,0)+IF(AH2="b",5,0)+IF(AI2="b",5,0)+IF(AJ2="b",5,0)+IF(AK2="b",5,0)+IF(AL2="b",5,0)+IF(AM2="b",5,0)+IF(AN2="b",5,0)+IF(AO2="b",5,0)+IF(AP2="b",5,0)+IF(AQ2="b",5,0)+IF(AR2="b",5,0)+IF(AS2="b",5,0)+IF(AT2="b",5,0)+IF(AU2="b",5,0)+IF(AV2="b",5,0)+IF(AW2="b",5,0)+IF(AX2="b",5,0)+IF(AY2="b",5,0)+IF(AZ2="b",5,0)+IF(BA2="b",5,0)+IF(BC2="b",5,0)</f>
        <v>0</v>
      </c>
      <c r="BE2" s="77">
        <f>BD2</f>
        <v>0</v>
      </c>
      <c r="BF2" s="78">
        <f ca="1">IF(AND($C$1&lt;TODAY(),$C2&lt;0),$C2,0)+IF(AND($D$1&lt;TODAY(),$D2&lt;0),$D2,0)+IF(AND($E$1&lt;TODAY(),$E2&lt;0),$E2,0)+IF(AND($F$1&lt;TODAY(),$F2&lt;0),$F2,0)+IF(AND($G$1&lt;TODAY(),$G2&lt;0),$G2,0)+IF(AND($H$1&lt;TODAY(),$H2&lt;0),$H2,0)+IF(AND($I$1&lt;TODAY(),$I2&lt;0),$I2,0)+IF(AND($J$1&lt;TODAY(),$J2&lt;0),$J2,0)+IF(AND($K$1&lt;TODAY(),$K2&lt;0),$K2,0)+IF(AND($L$1&lt;TODAY(),$L2&lt;0),$L2,0)+IF(AND($M$1&lt;TODAY(),$M2&lt;0),$M2,0)+IF(AND($N$1&lt;TODAY(),$N2&lt;0),$N2,0)+IF(AND($O$1&lt;TODAY(),$O2&lt;0),$O2,0)+IF(AND($P$1&lt;TODAY(),$P2&lt;0),$P2,0)+IF(AND($Q$1&lt;TODAY(),$Q2&lt;0),$Q2,0)+IF(AND($R$1&lt;TODAY(),$R2&lt;0),$R2,0)+IF(AND($S$1&lt;TODAY(),$S2&lt;0),$S2,0)+IF(AND($T$1&lt;TODAY(),$T2&lt;0),$T2,0)+IF(AND($U$1&lt;TODAY(),$U2&lt;0),$U2,0)+IF(AND($V$1&lt;TODAY(),$V2&lt;0),$V2,0)+IF(AND($W$1&lt;TODAY(),$W2&lt;0),$W2,0)+IF(AND($X$1&lt;TODAY(),$X2&lt;0),$X2,0)+IF(AND($Y$1&lt;TODAY(),$Y2&lt;0),$Y2,0)+IF(AND($Z$1&lt;TODAY(),$Z2&lt;0),$Z2,0)+IF(AND($AA$1&lt;TODAY(),$AA2&lt;0),$AA2,0)+IF(AND($AB$1&lt;TODAY(),$AB2&lt;0),$AB2,0)+IF(AND($AC$1&lt;TODAY(),$AC2&lt;0),$AC2,0)+IF(AND($AD$1&lt;TODAY(),$AD2&lt;0),$AD2,0)+IF(AND($AE$1&lt;TODAY(),$AE2&lt;0),$AE2,0)+IF(AND($AF$1&lt;TODAY(),$AF2&lt;0),$AF2,0)+IF(AND($AG$1&lt;TODAY(),$AG2&lt;0),$AG2,0)+IF(AND($AH$1&lt;TODAY(),$AH2&lt;0),$AH2,0)+IF(AND($AI$1&lt;TODAY(),$AI2&lt;0),$AI2,0)+IF(AND($AJ$1&lt;TODAY(),$AJ2&lt;0),$AJ2,0)+IF(AND($AK$1&lt;TODAY(),$AK2&lt;0),$AK2,0)+IF(AND($AL$1&lt;TODAY(),$AL2&lt;0),$AL2,0)+IF(AND($AM$1&lt;TODAY(),$AM2&lt;0),$AM2,0)+IF(AND($AN$1&lt;TODAY(),$AN2&lt;0),$AN2,0)+IF(AND($AO$1&lt;TODAY(),$AO2&lt;0),$AO2,0)+IF(AND($AP$1&lt;TODAY(),$AP2&lt;0),$AP2,0)+IF(AND($AQ$1&lt;TODAY(),$AQ2&lt;0),$AQ2,0)+IF(AND($AR$1&lt;TODAY(),$AR2&lt;0),$AR2,0)+IF(AND($AS$1&lt;TODAY(),$AS2&lt;0),$AS2,0)+IF(AND($AT$1&lt;TODAY(),$AT2&lt;0),$AT2,0)+IF(AND($AU$1&lt;TODAY(),$AU2&lt;0),$AU2,0)+IF(AND($AV$1&lt;TODAY(),$AV2&lt;0),$AV2,0)+IF(AND($AW$1&lt;TODAY(),$AW2&lt;0),$AW2,0)+IF(AND($AX$1&lt;TODAY(),$AX2&lt;0),$AX2,0)+IF(AND($AY$1&lt;TODAY(),$AY2&lt;0),$AY2,0)+IF(AND($AZ$1&lt;TODAY(),$AZ2&lt;0),$AZ2,0)+IF(AND($BA$1&lt;TODAY(),$BA2&lt;0),$BA2,0)+IF(AND($BB$1&lt;TODAY(),$BB2&lt;0),$BB2,0)+IF(AND($BC$1&lt;TODAY(),$BC2&lt;0),$BC2,0)</f>
        <v>0</v>
      </c>
      <c r="BG2" s="78">
        <f ca="1">IF(AND($C$1&gt;TODAY(),$BF2&gt;=0),$C2,0)+IF(AND($D$1&gt;TODAY(),$BF2&gt;=0),$D2,0)+IF(AND($E$1&gt;TODAY(),$BF2&gt;=0),$E2,0)+IF(AND($F$1&gt;TODAY(),$BF2&gt;=0),$F2,0)+IF(AND($G$1&gt;TODAY(),$BF2&gt;=0),$G2,0)+IF(AND($H$1&gt;TODAY(),$BF2&gt;=0),$H2,0)+IF(AND($I$1&gt;TODAY(),$BF2&gt;=0),$I2,0)+IF(AND($J$1&gt;TODAY(),$BF2&gt;=0),$J2,0)+IF(AND($K$1&gt;TODAY(),$BF2&gt;=0),$K2,0)+IF(AND($L$1&gt;TODAY(),$BF2&gt;=0),$L2,0)+IF(AND($M$1&gt;TODAY(),$BF2&gt;=0),$M2,0)+IF(AND($N$1&gt;TODAY(),$BF2&gt;=0),$N2,0)+IF(AND($O$1&gt;TODAY(),$BF2&gt;=0),$O2,0)+IF(AND($P$1&gt;TODAY(),$BF2&gt;=0),$P2,0)+IF(AND($Q$1&gt;TODAY(),$BF2&gt;=0),$Q2,0)+IF(AND($R$1&gt;TODAY(),$BF2&gt;=0),$R2,0)+IF(AND($S$1&gt;TODAY(),$BF2&gt;=0),$S2,0)+IF(AND($T$1&gt;TODAY(),$BF2&gt;=0),$T2,0)+IF(AND($U$1&gt;TODAY(),$BF2&gt;=0),$U2,0)+IF(AND($V$1&gt;TODAY(),$BF2&gt;=0),$V2,0)+IF(AND($W$1&gt;TODAY(),$BF2&gt;=0),$W2,0)+IF(AND($X$1&gt;TODAY(),$BF2&gt;=0),$X2,0)+IF(AND($Y$1&gt;TODAY(),$BF2&gt;=0),$Y2,0)+IF(AND($Z$1&gt;TODAY(),$BF2&gt;=0),$Z2,0)+IF(AND($AA$1&gt;TODAY(),$BF2&gt;=0),$AA2,0)+IF(AND($AB$1&gt;TODAY(),$BF2&gt;=0),$AB2,0)+IF(AND($AC$1&gt;TODAY(),$BF2&gt;=0),$AC2,0)+IF(AND($AD$1&gt;TODAY(),$BF2&gt;=0),$AD2,0)+IF(AND($AE$1&gt;TODAY(),$BF2&gt;=0),$AE2,0)+IF(AND($AF$1&gt;TODAY(),$BF2&gt;=0),$AF2,0)+IF(AND($AG$1&gt;TODAY(),$BF2&gt;=0),$AG2,0)+IF(AND($AH$1&gt;TODAY(),$BF2&gt;=0),$AH2,0)+IF(AND($AI$1&gt;TODAY(),$BF2&gt;=0),$AI2,0)+IF(AND($AJ$1&gt;TODAY(),$BF2&gt;=0),$AJ2,0)+IF(AND($AK$1&gt;TODAY(),$BF2&gt;=0),$AK2,0)+IF(AND($AL$1&gt;TODAY(),$BF2&gt;=0),$AL2,0)+IF(AND($AM$1&gt;TODAY(),$BF2&gt;=0),$AM2,0)+IF(AND($AN$1&gt;TODAY(),$BF2&gt;=0),$AN2,0)+IF(AND($AO$1&gt;TODAY(),$BF2&gt;=0),$AO2,0)+IF(AND($AP$1&gt;TODAY(),$BF2&gt;=0),$AP2,0)+IF(AND($AQ$1&gt;TODAY(),$BF2&gt;=0),$AQ2,0)+IF(AND($AR$1&gt;TODAY(),$BF2&gt;=0),$AR2,0)+IF(AND($AS$1&gt;TODAY(),$BF2&gt;=0),$AS2,0)+IF(AND($AT$1&gt;TODAY(),$BF2&gt;=0),$AT2,0)+IF(AND($AU$1&gt;TODAY(),$BF2&gt;=0),$AU2,0)+IF(AND($AV$1&gt;TODAY(),$BF2&gt;=0),$AV2,0)+IF(AND($AW$1&gt;TODAY(),$BF2&gt;=0),$AW2,0)+IF(AND($AX$1&gt;TODAY(),$BF2&gt;=0),$AX2,0)+IF(AND($AY$1&gt;TODAY(),$BF2&gt;=0),$AY2,0)+IF(AND($AZ$1&gt;TODAY(),$BF2&gt;=0),$AZ2,0)+IF(AND($BA$1&gt;TODAY(),$BF2&gt;=0),$BA2,0)+IF(AND($BB$1&gt;TODAY(),$BF2&gt;=0),$BB2,0)  +IF(AND($BC$1&gt;TODAY(),$BF2&gt;=0),$BC2,0)+BN2</f>
        <v>0</v>
      </c>
      <c r="BH2" s="78">
        <f t="shared" ref="BH2" ca="1" si="0">IF(BG2&gt;0,BG2,0)</f>
        <v>0</v>
      </c>
      <c r="BI2" s="78">
        <f ca="1">BJ2+BG2</f>
        <v>6.5</v>
      </c>
      <c r="BJ2" s="78">
        <f ca="1">IF(AND($C$1&lt;=TODAY(),C2&gt;0),$C2)+IF(AND($D$1&lt;=TODAY(),D2&gt;0),$D2)+IF(AND($E$1&lt;=TODAY(),E2&gt;0),$E2)+IF(AND($F$1&lt;=TODAY(),F2&gt;0),$F2)+IF(AND($G$1&lt;=TODAY(),G2&gt;0),$G2)+IF(AND($H$1&lt;=TODAY(),H2&gt;0),$H2)+IF(AND($I$1&lt;=TODAY(),I2&gt;0),$I2)+IF(AND($J$1&lt;=TODAY(),J2&gt;0),$J2)+IF(AND($K$1&lt;=TODAY(),K2&gt;0),$K2)+IF(AND($L$1&lt;=TODAY(),L2&gt;0),$L2)+IF(AND($M$1&lt;=TODAY(),M2&gt;0),$M2)+IF(AND($N$1&lt;=TODAY(),N2&gt;0),$N2)+IF(AND($O$1&lt;=TODAY(),O2&gt;0),$O2)+IF(AND($P$1&lt;=TODAY(),P2&gt;0),$P2)+IF(AND($Q$1&lt;=TODAY(),Q2&gt;0),$Q2)+IF(AND($R$1&lt;=TODAY(),R2&gt;0),$R2)+IF(AND($S$1&lt;=TODAY(),S2&gt;0),$S2)+IF(AND($T$1&lt;=TODAY(),T2&gt;0),$T2)+IF(AND($U$1&lt;=TODAY(),U2&gt;0),$U2)+IF(AND($V$1&lt;=TODAY(),V2&gt;0),$V2)+IF(AND($W$1&lt;=TODAY(),W2&gt;0),$W2)+IF(AND($X$1&lt;=TODAY(),X2&gt;0),$X2)+IF(AND($Y$1&lt;=TODAY(),Y2&gt;0),$Y2)+IF(AND($Z$1&lt;=TODAY(),Z2&gt;0),$Z2)+IF(AND($AA$1&lt;=TODAY(),AA2&gt;0),$AA2)+IF(AND($AB$1&lt;=TODAY(),AB2&gt;0),$AB2)+IF(AND($AC$1&lt;=TODAY(),AC2&gt;0),$AC2)+IF(AND($AD$1&lt;=TODAY(),AD2&gt;0),$AD2)+IF(AND($AE$1&lt;=TODAY(),AE2&gt;0),$AE2)+IF(AND($AF$1&lt;=TODAY(),AF2&gt;0),$AF2)+IF(AND($AG$1&lt;=TODAY(),AG2&gt;0),$AG2)+IF(AND($AH$1&lt;=TODAY(),AH2&gt;0),$AH2)+IF(AND($AI$1&lt;=TODAY(),AI2&gt;0),$AI2)+IF(AND($AJ$1&lt;=TODAY(),AJ2&gt;0),$AJ2)+IF(AND($AK$1&lt;=TODAY(),AK2&gt;0),$AK2)+IF(AND($AL$1&lt;=TODAY(),AL2&gt;0),$AL2)+IF(AND($AM$1&lt;=TODAY(),AM2&gt;0),$AM2)+IF(AND($AN$1&lt;=TODAY(),AN2&gt;0),$AN2)+IF(AND($AO$1&lt;=TODAY(),AO2&gt;0),$AO2)+IF(AND($AP$1&lt;=TODAY(),AP2&gt;0),$AP2)+IF(AND($AQ$1&lt;=TODAY(),AQ2&gt;0),$AQ2)+IF(AND($AR$1&lt;=TODAY(),AR2&gt;0),$AR2)+IF(AND($AS$1&lt;=TODAY(),AS2&gt;0),$AS2)+IF(AND($AT$1&lt;=TODAY(),AT2&gt;0),$AT2)+IF(AND($AU$1&lt;=TODAY(),AU2&gt;0),$AU2)+IF(AND($AV$1&lt;=TODAY(),AV2&gt;0),$AV2)+IF(AND($AW$1&lt;=TODAY(),AW2&gt;0),$AW2)+IF(AND($AX$1&lt;=TODAY(),AX2&gt;0),$AX2)+IF(AND($AY$1&lt;=TODAY(),AY2&gt;0),$AY2)+IF(AND($AZ$1&lt;=TODAY(),AZ2&gt;0),$AZ2)+IF(AND($BA$1&lt;=TODAY(),BA2&gt;0),$BA2)+IF(AND($BB$1&lt;=TODAY(),BB2&gt;0),$BB2)+IF(AND($BC$1&lt;=TODAY(),BC2&gt;0),$BC2)</f>
        <v>6.5</v>
      </c>
      <c r="BK2" s="78">
        <f t="shared" ref="BK2:BK33" si="1">IF($C2="","0",$C$147)+IF($D2="","0",$D$147)+IF($E2="","0",$E$147)+IF($F2="","0",$F$147)+IF($G2="","0",$G$147)+IF($H2="","0",$H$147)+IF($I2="","0",$I$147)+IF($J2="","0",$J$147)+IF($K2="","0",$K$147)+IF($L2="","0",$L$147)+IF($M2="","0",$M$147)+IF($N2="","0",$N$147)+IF($O2="","0",$O$147)+IF($P2="","0",$P$147)+IF($Q2="","0",$Q$147)+IF($R2="","0",$R$147)+IF($S2="","0",$S$147)+IF($T2="","0",$T$147)+IF($U2="","0",$U$147)+IF($V2="","0",$V$147)+IF($W2="","0",$W$147)+IF($X2="","0",$X$147)+IF($Y2="","0",$Y$147)+IF($Z2="","0",$Z$147)+IF($AA2="","0",$AA$147)+IF($AB2="","0",$AB$147)+IF($AC2="","0",$AC$147)+IF($AD2="","0",$AD$147)+IF($AE2="","0",$AE$147)+IF($AF2="","0",$AF$147)+IF($AG2="","0",$AG$147)+IF($AH2="","0",$AH$147)+IF($AI2="","0",$AI$147)+IF($AJ2="","0",$AJ$147)+IF($AK2="","0",$AK$147)+IF($AL2="","0",$AL$147)+IF($AM2="","0",$AM$147)+IF($AN2="","0",$AN$147)+IF($AO2="","0",$AO$147)+IF($AP2="","0",$AP$147)+IF($AQ2="","0",$AQ$147)+IF($AR2="","0",$AR$147)+IF($AS2="","0",$AS$147)+IF($AT2="","0",$AT$147)+IF($AU2="","0",$AU$147)+IF($AV2="","0",$AV$147)+IF($AW2="","0",$AW$147)+IF($AX2="","0",$AX$147)+IF($AY2="","0",$AY$147)+IF($AZ2="","0",$AZ$147)+IF($BA2="","0",$BA$147)+IF($BC2="","0",$BC$147)</f>
        <v>-6.3</v>
      </c>
      <c r="BL2" s="79">
        <f ca="1">IFERROR(BJ2+BK2+BS2,0)</f>
        <v>0.20000000000000018</v>
      </c>
      <c r="BM2" s="80">
        <f ca="1">IF(C$1&lt;=TODAY(),COUNT(C2))+IF(D$1&lt;=TODAY(),COUNT(D2))+IF(E$1&lt;=TODAY(),COUNT(E2))+IF(F$1&lt;=TODAY(),COUNT(F2))+IF(G$1&lt;=TODAY(),COUNT(G2))+IF(H$1&lt;=TODAY(),COUNT(H2))+IF(I$1&lt;=TODAY(),COUNT(I2))+IF(J$1&lt;=TODAY(),COUNT(J2))+IF(K$1&lt;=TODAY(),COUNT(K2))+IF(L$1&lt;=TODAY(),COUNT(L2))+IF(M$1&lt;=TODAY(),COUNT(M2))+IF(N$1&lt;=TODAY(),COUNT(N2))+IF(O$1&lt;=TODAY(),COUNT(O2))+IF(P$1&lt;=TODAY(),COUNT(P2))+IF(Q$1&lt;=TODAY(),COUNT(Q2))+IF(R$1&lt;=TODAY(),COUNT(R2))+IF(S$1&lt;=TODAY(),COUNT(S2))+IF(T$1&lt;=TODAY(),COUNT(T2))+IF(U$1&lt;=TODAY(),COUNT(U2))+IF(V$1&lt;=TODAY(),COUNT(V2))+IF(W$1&lt;=TODAY(),COUNT(W2))+IF(X$1&lt;=TODAY(),COUNT(X2))+IF(Y$1&lt;=TODAY(),COUNT(Y2))+IF(Z$1&lt;=TODAY(),COUNT(Z2))+IF(AA$1&lt;=TODAY(),COUNT(AA2))+IF(AB$1&lt;=TODAY(),COUNT(AB2))+IF(AC$1&lt;=TODAY(),COUNT(AC2))+IF(AD$1&lt;=TODAY(),COUNT(AD2))++IF(AE$1&lt;=TODAY(),COUNT(AE2))+IF(AF$1&lt;=TODAY(),COUNT(AF2))+IF(AG$1&lt;=TODAY(),COUNT(AG2))+IF(AH$1&lt;=TODAY(),COUNT(AH2))+IF(AI$1&lt;=TODAY(),COUNT(AI2))+IF(AJ$1&lt;=TODAY(),COUNT(AJ2))+IF(AK$1&lt;=TODAY(),COUNT(AK2))+IF(AL$1&lt;=TODAY(),COUNT(AL2))+IF(AM$1&lt;=TODAY(),COUNT(AM2))+IF(AN$1&lt;=TODAY(),COUNT(AN2))+IF(AO$1&lt;=TODAY(),COUNT(AO2))+IF(AP$1&lt;=TODAY(),COUNT(AP2))+IF(AQ$1&lt;=TODAY(),COUNT(AQ2))+IF(AR$1&lt;=TODAY(),COUNT(AR2))+IF(AS$1&lt;=TODAY(),COUNT(AS2))+IF(AT$1&lt;=TODAY(),COUNT(AT2))+IF(AU$1&lt;=TODAY(),COUNT(AU2))+IF(AV$1&lt;=TODAY(),COUNT(AV2))+IF(AW$1&lt;=TODAY(),COUNT(AW2))+IF(AX$1&lt;=TODAY(),COUNT(AX2))+IF(AY$1&lt;=TODAY(),COUNT(AY2))+IF(AZ$1&lt;=TODAY(),COUNT(AZ2))+IF(BA$1&lt;=TODAY(),COUNT(BA2))+IF(BB$1&lt;=TODAY(),COUNT(BB2))+IF(BC$1&lt;=TODAY(),COUNT(BC2))</f>
        <v>1</v>
      </c>
      <c r="BN2" s="79">
        <f>10-5-5</f>
        <v>0</v>
      </c>
      <c r="BO2" s="39"/>
      <c r="BP2" s="47">
        <f t="shared" ref="BP2:BP33" ca="1" si="2">IFERROR(BM2/$BM$139,0)</f>
        <v>2.232142857142857E-3</v>
      </c>
      <c r="BQ2" s="79">
        <f ca="1">BO2*BP2</f>
        <v>0</v>
      </c>
      <c r="BR2" s="79">
        <f t="shared" ref="BR2:BR33" si="3">IF(AD2&lt;&gt;"",$AD$141/$AD$139,0)+IF(AE2&lt;&gt;"",$AE$141/$AE$139,0)+IF(AF2&lt;&gt;"",$AF$141/$AF$139,0)+IF(AG2&lt;&gt;"",$AG$141/$AG$139,0)+IF(AH2&lt;&gt;"",$AH$141/$AH$139,0)+IF(AI2&lt;&gt;"",$AI$141/$AI$139,0)+IF(AJ2&lt;&gt;"",$AJ$141/$AJ$139,0)+IF(AK2&lt;&gt;"",$AK$141/$AK$139,0)+IF(AL2&lt;&gt;"",$AL$141/$AL$139,0)+IF(AM2&lt;&gt;"",$AM$141/$AM$139,0)+IF(AN2&lt;&gt;"",$AX$141/$AN$139,0)+IF(AO2&lt;&gt;"",$AY$141/$AO$139,0)+IF(AP2&lt;&gt;"",$AP$141/$AP$139,0)+IF(AQ2&lt;&gt;"",$AQ$141/$AQ$139,0)+IF(AR2&lt;&gt;"",$AR$141/$AR$139,0)+IF(AS2&lt;&gt;"",$AS$141/$AS$139,0)+IF(AT2&lt;&gt;"",$AT$141/$AT$139,0)+IF(AU2&lt;&gt;"",$AU$141/$AU$139,0)+IF(AV2&lt;&gt;"",$AV$141/$AV$139,0)+IF(AW2&lt;&gt;"",$AW$141/$AW$139,0)+IF(AX2&lt;&gt;"",$AX$141/$AX$139,0)+IF(AY2&lt;&gt;"",$AY$141/$AY$139,0)+IF(AZ2&lt;&gt;"",$AZ$141/$AZ$139,0)+IF(BA2&lt;&gt;"",$BA$141/$BA$139,0)+IF(BC2&lt;&gt;"",$BC$141/$BC$139,0)</f>
        <v>0</v>
      </c>
      <c r="BS2" s="79">
        <f ca="1">BQ2+BR2</f>
        <v>0</v>
      </c>
    </row>
    <row r="3" spans="1:71" ht="12.65" customHeight="1" x14ac:dyDescent="0.3">
      <c r="A3" s="17" t="s">
        <v>1</v>
      </c>
      <c r="B3" s="22" t="s">
        <v>20</v>
      </c>
      <c r="C3" s="24"/>
      <c r="D3" s="24"/>
      <c r="E3" s="24"/>
      <c r="F3" s="24"/>
      <c r="G3" s="24"/>
      <c r="H3" s="24"/>
      <c r="I3" s="24"/>
      <c r="J3" s="24"/>
      <c r="K3" s="24"/>
      <c r="L3" s="24">
        <v>6.5</v>
      </c>
      <c r="M3" s="24"/>
      <c r="N3" s="24">
        <v>6.5</v>
      </c>
      <c r="O3" s="24"/>
      <c r="P3" s="24"/>
      <c r="Q3" s="24">
        <v>6.5</v>
      </c>
      <c r="R3" s="24">
        <v>6.5</v>
      </c>
      <c r="S3" s="24">
        <v>6.5</v>
      </c>
      <c r="T3" s="24">
        <v>6.5</v>
      </c>
      <c r="U3" s="24"/>
      <c r="V3" s="24"/>
      <c r="W3" s="24">
        <v>6.5</v>
      </c>
      <c r="X3" s="24"/>
      <c r="Y3" s="24"/>
      <c r="Z3" s="24"/>
      <c r="AA3" s="24">
        <v>6.5</v>
      </c>
      <c r="AB3" s="24">
        <v>6.5</v>
      </c>
      <c r="AC3" s="24">
        <v>6.5</v>
      </c>
      <c r="AD3" s="24">
        <v>6.5</v>
      </c>
      <c r="AE3" s="24">
        <v>6.5</v>
      </c>
      <c r="AF3" s="24"/>
      <c r="AG3" s="24">
        <v>6.5</v>
      </c>
      <c r="AH3" s="24"/>
      <c r="AI3" s="24"/>
      <c r="AJ3" s="24"/>
      <c r="AK3" s="24">
        <v>6.5</v>
      </c>
      <c r="AL3" s="24">
        <v>6.5</v>
      </c>
      <c r="AM3" s="24"/>
      <c r="AN3" s="24">
        <v>6.5</v>
      </c>
      <c r="AO3" s="24">
        <v>6.5</v>
      </c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76">
        <f>IF(C3="b",5,0)+IF(D3="b",5,0)+IF(E3="b",5,0)+IF(F3="b",5,0)+IF(G3="b",5,0)+IF(H3="b",5,0)+IF(I3="b",5,0)+IF(J3="b",5,0)+IF(K3="b",5,0)+IF(L3="b",5,0)+IF(M3="b",5,0)+IF(N3="b",5,0)+IF(O3="b",5,0)+IF(P3="b",5,0)+IF(Q3="b",5,0)+IF(R3="b",5,0)+IF(S3="b",5,0)+IF(T3="b",5,0)+IF(U3="b",5,0)+IF(V3="b",5,0)+IF(W3="b",5,0)+IF(X3="b",5,0)+IF(Y3="b",5,0)+IF(Z3="b",5,0)+IF(AA3="b",5,0)+IF(AB3="b",5,0)+IF(AC3="b",5,0)+IF(AD3="b",5,0)+IF(AE3="b",5,0)+IF(AF3="b",5,0)+IF(AG3="b",5,0)+IF(AH3="b",5,0)+IF(AI3="b",5,0)+IF(AJ3="b",5,0)+IF(AK3="b",5,0)+IF(AL3="b",5,0)+IF(AM3="b",5,0)+IF(AN3="b",5,0)+IF(AO3="b",5,0)+IF(AP3="b",5,0)+IF(AQ3="b",5,0)+IF(AR3="b",5,0)+IF(AS3="b",5,0)+IF(AT3="b",5,0)+IF(AU3="b",5,0)+IF(AV3="b",5,0)+IF(AW3="b",5,0)+IF(AX3="b",5,0)+IF(AY3="b",5,0)+IF(AZ3="b",5,0)+IF(BA3="b",5,0)+IF(BC3="b",5,0)</f>
        <v>0</v>
      </c>
      <c r="BE3" s="77">
        <f t="shared" ref="BE3:BE18" si="4">BD3</f>
        <v>0</v>
      </c>
      <c r="BF3" s="78">
        <f ca="1">IF(AND($C$1&lt;TODAY(),$C3&lt;0),$C3,0)+IF(AND($D$1&lt;TODAY(),$D3&lt;0),$D3,0)+IF(AND($E$1&lt;TODAY(),$E3&lt;0),$E3,0)+IF(AND($F$1&lt;TODAY(),$F3&lt;0),$F3,0)+IF(AND($G$1&lt;TODAY(),$G3&lt;0),$G3,0)+IF(AND($H$1&lt;TODAY(),$H3&lt;0),$H3,0)+IF(AND($I$1&lt;TODAY(),$I3&lt;0),$I3,0)+IF(AND($J$1&lt;TODAY(),$J3&lt;0),$J3,0)+IF(AND($K$1&lt;TODAY(),$K3&lt;0),$K3,0)+IF(AND($L$1&lt;TODAY(),$L3&lt;0),$L3,0)+IF(AND($M$1&lt;TODAY(),$M3&lt;0),$M3,0)+IF(AND($N$1&lt;TODAY(),$N3&lt;0),$N3,0)+IF(AND($O$1&lt;TODAY(),$O3&lt;0),$O3,0)+IF(AND($P$1&lt;TODAY(),$P3&lt;0),$P3,0)+IF(AND($Q$1&lt;TODAY(),$Q3&lt;0),$Q3,0)+IF(AND($R$1&lt;TODAY(),$R3&lt;0),$R3,0)+IF(AND($S$1&lt;TODAY(),$S3&lt;0),$S3,0)+IF(AND($T$1&lt;TODAY(),$T3&lt;0),$T3,0)+IF(AND($U$1&lt;TODAY(),$U3&lt;0),$U3,0)+IF(AND($V$1&lt;TODAY(),$V3&lt;0),$V3,0)+IF(AND($W$1&lt;TODAY(),$W3&lt;0),$W3,0)+IF(AND($X$1&lt;TODAY(),$X3&lt;0),$X3,0)+IF(AND($Y$1&lt;TODAY(),$Y3&lt;0),$Y3,0)+IF(AND($Z$1&lt;TODAY(),$Z3&lt;0),$Z3,0)+IF(AND($AA$1&lt;TODAY(),$AA3&lt;0),$AA3,0)+IF(AND($AB$1&lt;TODAY(),$AB3&lt;0),$AB3,0)+IF(AND($AC$1&lt;TODAY(),$AC3&lt;0),$AC3,0)+IF(AND($AD$1&lt;TODAY(),$AD3&lt;0),$AD3,0)+IF(AND($AE$1&lt;TODAY(),$AE3&lt;0),$AE3,0)+IF(AND($AF$1&lt;TODAY(),$AF3&lt;0),$AF3,0)+IF(AND($AG$1&lt;TODAY(),$AG3&lt;0),$AG3,0)+IF(AND($AH$1&lt;TODAY(),$AH3&lt;0),$AH3,0)+IF(AND($AI$1&lt;TODAY(),$AI3&lt;0),$AI3,0)+IF(AND($AJ$1&lt;TODAY(),$AJ3&lt;0),$AJ3,0)+IF(AND($AK$1&lt;TODAY(),$AK3&lt;0),$AK3,0)+IF(AND($AL$1&lt;TODAY(),$AL3&lt;0),$AL3,0)+IF(AND($AM$1&lt;TODAY(),$AM3&lt;0),$AM3,0)+IF(AND($AN$1&lt;TODAY(),$AN3&lt;0),$AN3,0)+IF(AND($AO$1&lt;TODAY(),$AO3&lt;0),$AO3,0)+IF(AND($AP$1&lt;TODAY(),$AP3&lt;0),$AP3,0)+IF(AND($AQ$1&lt;TODAY(),$AQ3&lt;0),$AQ3,0)+IF(AND($AR$1&lt;TODAY(),$AR3&lt;0),$AR3,0)+IF(AND($AS$1&lt;TODAY(),$AS3&lt;0),$AS3,0)+IF(AND($AT$1&lt;TODAY(),$AT3&lt;0),$AT3,0)+IF(AND($AU$1&lt;TODAY(),$AU3&lt;0),$AU3,0)+IF(AND($AV$1&lt;TODAY(),$AV3&lt;0),$AV3,0)+IF(AND($AW$1&lt;TODAY(),$AW3&lt;0),$AW3,0)+IF(AND($AX$1&lt;TODAY(),$AX3&lt;0),$AX3,0)+IF(AND($AY$1&lt;TODAY(),$AY3&lt;0),$AY3,0)+IF(AND($AZ$1&lt;TODAY(),$AZ3&lt;0),$AZ3,0)+IF(AND($BA$1&lt;TODAY(),$BA3&lt;0),$BA3,0)+IF(AND($BB$1&lt;TODAY(),$BB3&lt;0),$BB3,0)+IF(AND($BC$1&lt;TODAY(),$BC3&lt;0),$BC3,0)</f>
        <v>0</v>
      </c>
      <c r="BG3" s="78">
        <f ca="1">IF(AND($C$1&gt;TODAY(),$BF3&gt;=0),$C3,0)+IF(AND($D$1&gt;TODAY(),$BF3&gt;=0),$D3,0)+IF(AND($E$1&gt;TODAY(),$BF3&gt;=0),$E3,0)+IF(AND($F$1&gt;TODAY(),$BF3&gt;=0),$F3,0)+IF(AND($G$1&gt;TODAY(),$BF3&gt;=0),$G3,0)+IF(AND($H$1&gt;TODAY(),$BF3&gt;=0),$H3,0)+IF(AND($I$1&gt;TODAY(),$BF3&gt;=0),$I3,0)+IF(AND($J$1&gt;TODAY(),$BF3&gt;=0),$J3,0)+IF(AND($K$1&gt;TODAY(),$BF3&gt;=0),$K3,0)+IF(AND($L$1&gt;TODAY(),$BF3&gt;=0),$L3,0)+IF(AND($M$1&gt;TODAY(),$BF3&gt;=0),$M3,0)+IF(AND($N$1&gt;TODAY(),$BF3&gt;=0),$N3,0)+IF(AND($O$1&gt;TODAY(),$BF3&gt;=0),$O3,0)+IF(AND($P$1&gt;TODAY(),$BF3&gt;=0),$P3,0)+IF(AND($Q$1&gt;TODAY(),$BF3&gt;=0),$Q3,0)+IF(AND($R$1&gt;TODAY(),$BF3&gt;=0),$R3,0)+IF(AND($S$1&gt;TODAY(),$BF3&gt;=0),$S3,0)+IF(AND($T$1&gt;TODAY(),$BF3&gt;=0),$T3,0)+IF(AND($U$1&gt;TODAY(),$BF3&gt;=0),$U3,0)+IF(AND($V$1&gt;TODAY(),$BF3&gt;=0),$V3,0)+IF(AND($W$1&gt;TODAY(),$BF3&gt;=0),$W3,0)+IF(AND($X$1&gt;TODAY(),$BF3&gt;=0),$X3,0)+IF(AND($Y$1&gt;TODAY(),$BF3&gt;=0),$Y3,0)+IF(AND($Z$1&gt;TODAY(),$BF3&gt;=0),$Z3,0)+IF(AND($AA$1&gt;TODAY(),$BF3&gt;=0),$AA3,0)+IF(AND($AB$1&gt;TODAY(),$BF3&gt;=0),$AB3,0)+IF(AND($AC$1&gt;TODAY(),$BF3&gt;=0),$AC3,0)+IF(AND($AD$1&gt;TODAY(),$BF3&gt;=0),$AD3,0)+IF(AND($AE$1&gt;TODAY(),$BF3&gt;=0),$AE3,0)+IF(AND($AF$1&gt;TODAY(),$BF3&gt;=0),$AF3,0)+IF(AND($AG$1&gt;TODAY(),$BF3&gt;=0),$AG3,0)+IF(AND($AH$1&gt;TODAY(),$BF3&gt;=0),$AH3,0)+IF(AND($AI$1&gt;TODAY(),$BF3&gt;=0),$AI3,0)+IF(AND($AJ$1&gt;TODAY(),$BF3&gt;=0),$AJ3,0)+IF(AND($AK$1&gt;TODAY(),$BF3&gt;=0),$AK3,0)+IF(AND($AL$1&gt;TODAY(),$BF3&gt;=0),$AL3,0)+IF(AND($AM$1&gt;TODAY(),$BF3&gt;=0),$AM3,0)+IF(AND($AN$1&gt;TODAY(),$BF3&gt;=0),$AN3,0)+IF(AND($AO$1&gt;TODAY(),$BF3&gt;=0),$AO3,0)+IF(AND($AP$1&gt;TODAY(),$BF3&gt;=0),$AP3,0)+IF(AND($AQ$1&gt;TODAY(),$BF3&gt;=0),$AQ3,0)+IF(AND($AR$1&gt;TODAY(),$BF3&gt;=0),$AR3,0)+IF(AND($AS$1&gt;TODAY(),$BF3&gt;=0),$AS3,0)+IF(AND($AT$1&gt;TODAY(),$BF3&gt;=0),$AT3,0)+IF(AND($AU$1&gt;TODAY(),$BF3&gt;=0),$AU3,0)+IF(AND($AV$1&gt;TODAY(),$BF3&gt;=0),$AV3,0)+IF(AND($AW$1&gt;TODAY(),$BF3&gt;=0),$AW3,0)+IF(AND($AX$1&gt;TODAY(),$BF3&gt;=0),$AX3,0)+IF(AND($AY$1&gt;TODAY(),$BF3&gt;=0),$AY3,0)+IF(AND($AZ$1&gt;TODAY(),$BF3&gt;=0),$AZ3,0)+IF(AND($BA$1&gt;TODAY(),$BF3&gt;=0),$BA3,0)+IF(AND($BB$1&gt;TODAY(),$BF3&gt;=0),$BB3,0)  +IF(AND($BC$1&gt;TODAY(),$BF3&gt;=0),$BC3,0)+BN3</f>
        <v>0</v>
      </c>
      <c r="BH3" s="78">
        <f t="shared" ref="BH3:BH5" ca="1" si="5">IF(BG3&gt;0,BG3,0)</f>
        <v>0</v>
      </c>
      <c r="BI3" s="78">
        <f t="shared" ref="BI3:BI5" ca="1" si="6">BJ3+BG3</f>
        <v>110.5</v>
      </c>
      <c r="BJ3" s="78">
        <f ca="1">IF(AND($C$1&lt;=TODAY(),C3&gt;0),$C3)+IF(AND($D$1&lt;=TODAY(),D3&gt;0),$D3)+IF(AND($E$1&lt;=TODAY(),E3&gt;0),$E3)+IF(AND($F$1&lt;=TODAY(),F3&gt;0),$F3)+IF(AND($G$1&lt;=TODAY(),G3&gt;0),$G3)+IF(AND($H$1&lt;=TODAY(),H3&gt;0),$H3)+IF(AND($I$1&lt;=TODAY(),I3&gt;0),$I3)+IF(AND($J$1&lt;=TODAY(),J3&gt;0),$J3)+IF(AND($K$1&lt;=TODAY(),K3&gt;0),$K3)+IF(AND($L$1&lt;=TODAY(),L3&gt;0),$L3)+IF(AND($M$1&lt;=TODAY(),M3&gt;0),$M3)+IF(AND($N$1&lt;=TODAY(),N3&gt;0),$N3)+IF(AND($O$1&lt;=TODAY(),O3&gt;0),$O3)+IF(AND($P$1&lt;=TODAY(),P3&gt;0),$P3)+IF(AND($Q$1&lt;=TODAY(),Q3&gt;0),$Q3)+IF(AND($R$1&lt;=TODAY(),R3&gt;0),$R3)+IF(AND($S$1&lt;=TODAY(),S3&gt;0),$S3)+IF(AND($T$1&lt;=TODAY(),T3&gt;0),$T3)+IF(AND($U$1&lt;=TODAY(),U3&gt;0),$U3)+IF(AND($V$1&lt;=TODAY(),V3&gt;0),$V3)+IF(AND($W$1&lt;=TODAY(),W3&gt;0),$W3)+IF(AND($X$1&lt;=TODAY(),X3&gt;0),$X3)+IF(AND($Y$1&lt;=TODAY(),Y3&gt;0),$Y3)+IF(AND($Z$1&lt;=TODAY(),Z3&gt;0),$Z3)+IF(AND($AA$1&lt;=TODAY(),AA3&gt;0),$AA3)+IF(AND($AB$1&lt;=TODAY(),AB3&gt;0),$AB3)+IF(AND($AC$1&lt;=TODAY(),AC3&gt;0),$AC3)+IF(AND($AD$1&lt;=TODAY(),AD3&gt;0),$AD3)+IF(AND($AE$1&lt;=TODAY(),AE3&gt;0),$AE3)+IF(AND($AF$1&lt;=TODAY(),AF3&gt;0),$AF3)+IF(AND($AG$1&lt;=TODAY(),AG3&gt;0),$AG3)+IF(AND($AH$1&lt;=TODAY(),AH3&gt;0),$AH3)+IF(AND($AI$1&lt;=TODAY(),AI3&gt;0),$AI3)+IF(AND($AJ$1&lt;=TODAY(),AJ3&gt;0),$AJ3)+IF(AND($AK$1&lt;=TODAY(),AK3&gt;0),$AK3)+IF(AND($AL$1&lt;=TODAY(),AL3&gt;0),$AL3)+IF(AND($AM$1&lt;=TODAY(),AM3&gt;0),$AM3)+IF(AND($AN$1&lt;=TODAY(),AN3&gt;0),$AN3)+IF(AND($AO$1&lt;=TODAY(),AO3&gt;0),$AO3)+IF(AND($AP$1&lt;=TODAY(),AP3&gt;0),$AP3)+IF(AND($AQ$1&lt;=TODAY(),AQ3&gt;0),$AQ3)+IF(AND($AR$1&lt;=TODAY(),AR3&gt;0),$AR3)+IF(AND($AS$1&lt;=TODAY(),AS3&gt;0),$AS3)+IF(AND($AT$1&lt;=TODAY(),AT3&gt;0),$AT3)+IF(AND($AU$1&lt;=TODAY(),AU3&gt;0),$AU3)+IF(AND($AV$1&lt;=TODAY(),AV3&gt;0),$AV3)+IF(AND($AW$1&lt;=TODAY(),AW3&gt;0),$AW3)+IF(AND($AX$1&lt;=TODAY(),AX3&gt;0),$AX3)+IF(AND($AY$1&lt;=TODAY(),AY3&gt;0),$AY3)+IF(AND($AZ$1&lt;=TODAY(),AZ3&gt;0),$AZ3)+IF(AND($BA$1&lt;=TODAY(),BA3&gt;0),$BA3)+IF(AND($BB$1&lt;=TODAY(),BB3&gt;0),$BB3)+IF(AND($BC$1&lt;=TODAY(),BC3&gt;0),$BC3)</f>
        <v>110.5</v>
      </c>
      <c r="BK3" s="78">
        <f t="shared" si="1"/>
        <v>-104.30769230769229</v>
      </c>
      <c r="BL3" s="79">
        <f t="shared" ref="BL3:BL5" ca="1" si="7">IFERROR(BJ3+BK3+BS3,0)</f>
        <v>6.1923076923077076</v>
      </c>
      <c r="BM3" s="80">
        <f ca="1">IF(C$1&lt;=TODAY(),COUNT(C3))+IF(D$1&lt;=TODAY(),COUNT(D3))+IF(E$1&lt;=TODAY(),COUNT(E3))+IF(F$1&lt;=TODAY(),COUNT(F3))+IF(G$1&lt;=TODAY(),COUNT(G3))+IF(H$1&lt;=TODAY(),COUNT(H3))+IF(I$1&lt;=TODAY(),COUNT(I3))+IF(J$1&lt;=TODAY(),COUNT(J3))+IF(K$1&lt;=TODAY(),COUNT(K3))+IF(L$1&lt;=TODAY(),COUNT(L3))+IF(M$1&lt;=TODAY(),COUNT(M3))+IF(N$1&lt;=TODAY(),COUNT(N3))+IF(O$1&lt;=TODAY(),COUNT(O3))+IF(P$1&lt;=TODAY(),COUNT(P3))+IF(Q$1&lt;=TODAY(),COUNT(Q3))+IF(R$1&lt;=TODAY(),COUNT(R3))+IF(S$1&lt;=TODAY(),COUNT(S3))+IF(T$1&lt;=TODAY(),COUNT(T3))+IF(U$1&lt;=TODAY(),COUNT(U3))+IF(V$1&lt;=TODAY(),COUNT(V3))+IF(W$1&lt;=TODAY(),COUNT(W3))+IF(X$1&lt;=TODAY(),COUNT(X3))+IF(Y$1&lt;=TODAY(),COUNT(Y3))+IF(Z$1&lt;=TODAY(),COUNT(Z3))+IF(AA$1&lt;=TODAY(),COUNT(AA3))+IF(AB$1&lt;=TODAY(),COUNT(AB3))+IF(AC$1&lt;=TODAY(),COUNT(AC3))+IF(AD$1&lt;=TODAY(),COUNT(AD3))++IF(AE$1&lt;=TODAY(),COUNT(AE3))+IF(AF$1&lt;=TODAY(),COUNT(AF3))+IF(AG$1&lt;=TODAY(),COUNT(AG3))+IF(AH$1&lt;=TODAY(),COUNT(AH3))+IF(AI$1&lt;=TODAY(),COUNT(AI3))+IF(AJ$1&lt;=TODAY(),COUNT(AJ3))+IF(AK$1&lt;=TODAY(),COUNT(AK3))+IF(AL$1&lt;=TODAY(),COUNT(AL3))+IF(AM$1&lt;=TODAY(),COUNT(AM3))+IF(AN$1&lt;=TODAY(),COUNT(AN3))+IF(AO$1&lt;=TODAY(),COUNT(AO3))+IF(AP$1&lt;=TODAY(),COUNT(AP3))+IF(AQ$1&lt;=TODAY(),COUNT(AQ3))+IF(AR$1&lt;=TODAY(),COUNT(AR3))+IF(AS$1&lt;=TODAY(),COUNT(AS3))+IF(AT$1&lt;=TODAY(),COUNT(AT3))+IF(AU$1&lt;=TODAY(),COUNT(AU3))+IF(AV$1&lt;=TODAY(),COUNT(AV3))+IF(AW$1&lt;=TODAY(),COUNT(AW3))+IF(AX$1&lt;=TODAY(),COUNT(AX3))+IF(AY$1&lt;=TODAY(),COUNT(AY3))+IF(AZ$1&lt;=TODAY(),COUNT(AZ3))+IF(BA$1&lt;=TODAY(),COUNT(BA3))+IF(BB$1&lt;=TODAY(),COUNT(BB3))+IF(BC$1&lt;=TODAY(),COUNT(BC3))</f>
        <v>17</v>
      </c>
      <c r="BN3" s="79">
        <f>10-5-5</f>
        <v>0</v>
      </c>
      <c r="BO3" s="39"/>
      <c r="BP3" s="47">
        <f t="shared" ca="1" si="2"/>
        <v>3.7946428571428568E-2</v>
      </c>
      <c r="BQ3" s="79">
        <f ca="1">BO3*BP3</f>
        <v>0</v>
      </c>
      <c r="BR3" s="79">
        <f t="shared" si="3"/>
        <v>0</v>
      </c>
      <c r="BS3" s="79">
        <f ca="1">BQ3+BR3</f>
        <v>0</v>
      </c>
    </row>
    <row r="4" spans="1:71" hidden="1" x14ac:dyDescent="0.3">
      <c r="A4" s="17" t="s">
        <v>2</v>
      </c>
      <c r="B4" s="22" t="s">
        <v>34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76">
        <f t="shared" ref="BD4:BD22" si="8">IF(C4="b",5,0)+IF(D4="b",5,0)+IF(E4="b",5,0)+IF(F4="b",5,0)+IF(G4="b",5,0)+IF(H4="b",5,0)+IF(I4="b",5,0)+IF(J4="b",5,0)+IF(K4="b",5,0)+IF(L4="b",5,0)+IF(M4="b",5,0)+IF(N4="b",5,0)+IF(O4="b",5,0)+IF(P4="b",5,0)+IF(Q4="b",5,0)+IF(R4="b",5,0)+IF(S4="b",5,0)+IF(T4="b",5,0)+IF(U4="b",5,0)+IF(V4="b",5,0)+IF(W4="b",5,0)+IF(X4="b",5,0)+IF(Y4="b",5,0)+IF(Z4="b",5,0)+IF(AA4="b",5,0)+IF(AB4="b",5,0)+IF(AC4="b",5,0)+IF(AD4="b",5,0)+IF(AE4="b",5,0)+IF(AF4="b",5,0)+IF(AG4="b",5,0)+IF(AH4="b",5,0)+IF(AI4="b",5,0)+IF(AJ4="b",5,0)+IF(AK4="b",5,0)+IF(AL4="b",5,0)+IF(AM4="b",5,0)+IF(AN4="b",5,0)+IF(AO4="b",5,0)+IF(AP4="b",5,0)+IF(AQ4="b",5,0)+IF(AR4="b",5,0)+IF(AS4="b",5,0)+IF(AT4="b",5,0)+IF(AU4="b",5,0)+IF(AV4="b",5,0)+IF(AW4="b",5,0)+IF(AX4="b",5,0)+IF(AY4="b",5,0)+IF(AZ4="b",5,0)+IF(BA4="b",5,0)+IF(BC4="b",5,0)</f>
        <v>0</v>
      </c>
      <c r="BE4" s="77">
        <f t="shared" si="4"/>
        <v>0</v>
      </c>
      <c r="BF4" s="78">
        <f t="shared" ref="BF4:BF11" ca="1" si="9">IF(AND($C$1&lt;TODAY(),$C4&lt;0),$C4,0)+IF(AND($D$1&lt;TODAY(),$D4&lt;0),$D4,0)+IF(AND($E$1&lt;TODAY(),$E4&lt;0),$E4,0)+IF(AND($F$1&lt;TODAY(),$F4&lt;0),$F4,0)+IF(AND($G$1&lt;TODAY(),$G4&lt;0),$G4,0)+IF(AND($H$1&lt;TODAY(),$H4&lt;0),$H4,0)+IF(AND($I$1&lt;TODAY(),$I4&lt;0),$I4,0)+IF(AND($J$1&lt;TODAY(),$J4&lt;0),$J4,0)+IF(AND($K$1&lt;TODAY(),$K4&lt;0),$K4,0)+IF(AND($L$1&lt;TODAY(),$L4&lt;0),$L4,0)+IF(AND($M$1&lt;TODAY(),$M4&lt;0),$M4,0)+IF(AND($N$1&lt;TODAY(),$N4&lt;0),$N4,0)+IF(AND($O$1&lt;TODAY(),$O4&lt;0),$O4,0)+IF(AND($P$1&lt;TODAY(),$P4&lt;0),$P4,0)+IF(AND($Q$1&lt;TODAY(),$Q4&lt;0),$Q4,0)+IF(AND($R$1&lt;TODAY(),$R4&lt;0),$R4,0)+IF(AND($S$1&lt;TODAY(),$S4&lt;0),$S4,0)+IF(AND($T$1&lt;TODAY(),$T4&lt;0),$T4,0)+IF(AND($U$1&lt;TODAY(),$U4&lt;0),$U4,0)+IF(AND($V$1&lt;TODAY(),$V4&lt;0),$V4,0)+IF(AND($W$1&lt;TODAY(),$W4&lt;0),$W4,0)+IF(AND($X$1&lt;TODAY(),$X4&lt;0),$X4,0)+IF(AND($Y$1&lt;TODAY(),$Y4&lt;0),$Y4,0)+IF(AND($Z$1&lt;TODAY(),$Z4&lt;0),$Z4,0)+IF(AND($AA$1&lt;TODAY(),$AA4&lt;0),$AA4,0)+IF(AND($AB$1&lt;TODAY(),$AB4&lt;0),$AB4,0)+IF(AND($AC$1&lt;TODAY(),$AC4&lt;0),$AC4,0)+IF(AND($AD$1&lt;TODAY(),$AD4&lt;0),$AD4,0)+IF(AND($AE$1&lt;TODAY(),$AE4&lt;0),$AE4,0)+IF(AND($AF$1&lt;TODAY(),$AF4&lt;0),$AF4,0)+IF(AND($AG$1&lt;TODAY(),$AG4&lt;0),$AG4,0)+IF(AND($AH$1&lt;TODAY(),$AH4&lt;0),$AH4,0)+IF(AND($AI$1&lt;TODAY(),$AI4&lt;0),$AI4,0)+IF(AND($AJ$1&lt;TODAY(),$AJ4&lt;0),$AJ4,0)+IF(AND($AK$1&lt;TODAY(),$AK4&lt;0),$AK4,0)+IF(AND($AL$1&lt;TODAY(),$AL4&lt;0),$AL4,0)+IF(AND($AM$1&lt;=TODAY(),$AM4&lt;0),$AM4,0)+IF(AND($AN$1&lt;TODAY(),$AN4&lt;0),$AN4,0)+IF(AND($AO$1&lt;TODAY(),$AO4&lt;0),$AO4,0)+IF(AND($AP$1&lt;TODAY(),$AP4&lt;0),$AP4,0)+IF(AND($AQ$1&lt;TODAY(),$AQ4&lt;0),$AQ4,0)+IF(AND($AR$1&lt;TODAY(),$AR4&lt;0),$AR4,0)+IF(AND($AS$1&lt;TODAY(),$AS4&lt;0),$AS4,0)+IF(AND($AT$1&lt;TODAY(),$AT4&lt;0),$AT4,0)+IF(AND($AU$1&lt;TODAY(),$AU4&lt;0),$AU4,0)+IF(AND($AV$1&lt;TODAY(),$AV4&lt;0),$AV4,0)+IF(AND($AW$1&lt;TODAY(),$AW4&lt;0),$AW4,0)+IF(AND($AX$1&lt;TODAY(),$AX4&lt;0),$AX4,0)+IF(AND($AY$1&lt;TODAY(),$AY4&lt;0),$AY4,0)+IF(AND($AZ$1&lt;TODAY(),$AZ4&lt;0),$AZ4,0)+IF(AND($BA$1&lt;TODAY(),$BA4&lt;0),$BA4,0)+IF(AND($BC$1&lt;TODAY(),$BC4&lt;0),$BC4,0)</f>
        <v>0</v>
      </c>
      <c r="BG4" s="78">
        <f t="shared" ref="BG4:BG5" ca="1" si="10">IF(AND($C$1&gt;TODAY(),$BF4&gt;=0),$C4,0)+IF(AND($D$1&gt;TODAY(),$BF4&gt;=0),$D4,0)+IF(AND($E$1&gt;TODAY(),$BF4&gt;=0),$E4,0)+IF(AND($F$1&gt;TODAY(),$BF4&gt;=0),$F4,0)+IF(AND($G$1&gt;TODAY(),$BF4&gt;=0),$G4,0)+IF(AND($H$1&gt;TODAY(),$BF4&gt;=0),$H4,0)+IF(AND($I$1&gt;TODAY(),$BF4&gt;=0),$I4,0)+IF(AND($J$1&gt;TODAY(),$BF4&gt;=0),$J4,0)+IF(AND($K$1&gt;TODAY(),$BF4&gt;=0),$K4,0)+IF(AND($L$1&gt;TODAY(),$BF4&gt;=0),$L4,0)+IF(AND($M$1&gt;TODAY(),$BF4&gt;=0),$M4,0)+IF(AND($N$1&gt;TODAY(),$BF4&gt;=0),$N4,0)+IF(AND($O$1&gt;TODAY(),$BF4&gt;=0),$O4,0)+IF(AND($P$1&gt;TODAY(),$BF4&gt;=0),$P4,0)+IF(AND($Q$1&gt;TODAY(),$BF4&gt;=0),$Q4,0)+IF(AND($R$1&gt;TODAY(),$BF4&gt;=0),$R4,0)+IF(AND($S$1&gt;TODAY(),$BF4&gt;=0),$S4,0)+IF(AND($T$1&gt;TODAY(),$BF4&gt;=0),$T4,0)+IF(AND($U$1&gt;TODAY(),$BF4&gt;=0),$U4,0)+IF(AND($V$1&gt;TODAY(),$BF4&gt;=0),$V4,0)+IF(AND($W$1&gt;TODAY(),$BF4&gt;=0),$W4,0)+IF(AND($X$1&gt;TODAY(),$BF4&gt;=0),$X4,0)+IF(AND($Y$1&gt;TODAY(),$BF4&gt;=0),$Y4,0)+IF(AND($Z$1&gt;TODAY(),$BF4&gt;=0),$Z4,0)+IF(AND($AA$1&gt;TODAY(),$BF4&gt;=0),$AA4,0)+IF(AND($AB$1&gt;TODAY(),$BF4&gt;=0),$AB4,0)+IF(AND($AC$1&gt;TODAY(),$BF4&gt;=0),$AC4,0)+IF(AND($AD$1&gt;TODAY(),$BF4&gt;=0),$AD4,0)+IF(AND($AE$1&gt;TODAY(),$BF4&gt;=0),$AE4,0)+IF(AND($AF$1&gt;TODAY(),$BF4&gt;=0),$AF4,0)+IF(AND($AG$1&gt;TODAY(),$BF4&gt;=0),$AG4,0)+IF(AND($AH$1&gt;TODAY(),$BF4&gt;=0),$AH4,0)+IF(AND($AI$1&gt;TODAY(),$BF4&gt;=0),$AI4,0)+IF(AND($AJ$1&gt;TODAY(),$BF4&gt;=0),$AJ4,0)+IF(AND($AK$1&gt;TODAY(),$BF4&gt;=0),$AK4,0)+IF(AND($AL$1&gt;TODAY(),$BF4&gt;=0),$AL4,0)+IF(AND($AM$1&gt;TODAY(),$BF4&gt;=0),$AM4,0)+IF(AND($AN$1&gt;TODAY(),$BF4&gt;=0),$AN4,0)+IF(AND($AO$1&gt;TODAY(),$BF4&gt;=0),$AO4,0)+IF(AND($AP$1&gt;TODAY(),$BF4&gt;=0),$AP4,0)+IF(AND($AQ$1&gt;TODAY(),$BF4&gt;=0),$AQ4,0)+IF(AND($AR$1&gt;TODAY(),$BF4&gt;=0),$AR4,0)+IF(AND($AS$1&gt;TODAY(),$BF4&gt;=0),$AS4,0)+IF(AND($AT$1&gt;TODAY(),$BF4&gt;=0),$AT4,0)+IF(AND($AU$1&gt;TODAY(),$BF4&gt;=0),$AU4,0)+IF(AND($AV$1&gt;TODAY(),$BF4&gt;=0),$AV4,0)+IF(AND($AW$1&gt;TODAY(),$BF4&gt;=0),$AW4,0)+IF(AND($AX$1&gt;TODAY(),$BF4&gt;=0),$AX4,0)+IF(AND($AY$1&gt;TODAY(),$BF4&gt;=0),$AY4,0)+IF(AND($AZ$1&gt;TODAY(),$BF4&gt;=0),$AZ4,0)+IF(AND($BA$1&gt;TODAY(),$BF4&gt;=0),$BA4,0)+IF(AND($BB$1&gt;TODAY(),$BF4&gt;=0),$BB4,0)  +IF(AND($BC$1&gt;TODAY(),$BF4&gt;=0),$BC4,0)+BN4</f>
        <v>0</v>
      </c>
      <c r="BH4" s="78">
        <f t="shared" ca="1" si="5"/>
        <v>0</v>
      </c>
      <c r="BI4" s="78">
        <f t="shared" ca="1" si="6"/>
        <v>0</v>
      </c>
      <c r="BJ4" s="78">
        <f t="shared" ref="BJ4:BJ5" ca="1" si="11">IF(AND($C$1&lt;=TODAY(),C4&gt;0),$C4)+IF(AND($D$1&lt;=TODAY(),D4&gt;0),$D4)+IF(AND($E$1&lt;=TODAY(),E4&gt;0),$E4)+IF(AND($F$1&lt;=TODAY(),F4&gt;0),$F4)+IF(AND($G$1&lt;=TODAY(),G4&gt;0),$G4)+IF(AND($H$1&lt;=TODAY(),H4&gt;0),$H4)+IF(AND($I$1&lt;=TODAY(),I4&gt;0),$I4)+IF(AND($J$1&lt;=TODAY(),J4&gt;0),$J4)+IF(AND($K$1&lt;=TODAY(),K4&gt;0),$K4)+IF(AND($L$1&lt;=TODAY(),L4&gt;0),$L4)+IF(AND($M$1&lt;=TODAY(),M4&gt;0),$M4)+IF(AND($N$1&lt;=TODAY(),N4&gt;0),$N4)+IF(AND($O$1&lt;=TODAY(),O4&gt;0),$O4)+IF(AND($P$1&lt;=TODAY(),P4&gt;0),$P4)+IF(AND($Q$1&lt;=TODAY(),Q4&gt;0),$Q4)+IF(AND($R$1&lt;=TODAY(),R4&gt;0),$R4)+IF(AND($S$1&lt;=TODAY(),S4&gt;0),$S4)+IF(AND($T$1&lt;=TODAY(),T4&gt;0),$T4)+IF(AND($U$1&lt;=TODAY(),U4&gt;0),$U4)+IF(AND($V$1&lt;=TODAY(),V4&gt;0),$V4)+IF(AND($W$1&lt;=TODAY(),W4&gt;0),$W4)+IF(AND($X$1&lt;=TODAY(),X4&gt;0),$X4)+IF(AND($Y$1&lt;=TODAY(),Y4&gt;0),$Y4)+IF(AND($Z$1&lt;=TODAY(),Z4&gt;0),$Z4)+IF(AND($AA$1&lt;=TODAY(),AA4&gt;0),$AA4)+IF(AND($AB$1&lt;=TODAY(),AB4&gt;0),$AB4)+IF(AND($AC$1&lt;=TODAY(),AC4&gt;0),$AC4)+IF(AND($AD$1&lt;=TODAY(),AD4&gt;0),$AD4)+IF(AND($AE$1&lt;=TODAY(),AE4&gt;0),$AE4)+IF(AND($AF$1&lt;=TODAY(),AF4&gt;0),$AF4)+IF(AND($AG$1&lt;=TODAY(),AG4&gt;0),$AG4)+IF(AND($AH$1&lt;=TODAY(),AH4&gt;0),$AH4)+IF(AND($AI$1&lt;=TODAY(),AI4&gt;0),$AI4)+IF(AND($AJ$1&lt;=TODAY(),AJ4&gt;0),$AJ4)+IF(AND($AK$1&lt;=TODAY(),AK4&gt;0),$AK4)+IF(AND($AL$1&lt;=TODAY(),AL4&gt;0),$AL4)+IF(AND($AM$1&lt;=TODAY(),AM4&gt;0),$AM4)+IF(AND($AN$1&lt;=TODAY(),AN4&gt;0),$AN4)+IF(AND($AO$1&lt;=TODAY(),AO4&gt;0),$AO4)+IF(AND($AP$1&lt;=TODAY(),AP4&gt;0),$AP4)+IF(AND($AQ$1&lt;=TODAY(),AQ4&gt;0),$AQ4)+IF(AND($AR$1&lt;=TODAY(),AR4&gt;0),$AR4)+IF(AND($AS$1&lt;=TODAY(),AS4&gt;0),$AS4)+IF(AND($AT$1&lt;=TODAY(),AT4&gt;0),$AT4)+IF(AND($AU$1&lt;=TODAY(),AU4&gt;0),$AU4)+IF(AND($AV$1&lt;=TODAY(),AV4&gt;0),$AV4)+IF(AND($AW$1&lt;=TODAY(),AW4&gt;0),$AW4)+IF(AND($AX$1&lt;=TODAY(),AX4&gt;0),$AX4)+IF(AND($AY$1&lt;=TODAY(),AY4&gt;0),$AY4)+IF(AND($AZ$1&lt;=TODAY(),AZ4&gt;0),$AZ4)+IF(AND($BA$1&lt;=TODAY(),BA4&gt;0),$BA4)+IF(AND($BB$1&lt;=TODAY(),BB4&gt;0),$BB4)+IF(AND($BC$1&lt;=TODAY(),BC4&gt;0),$BC4)</f>
        <v>0</v>
      </c>
      <c r="BK4" s="78">
        <f t="shared" si="1"/>
        <v>0</v>
      </c>
      <c r="BL4" s="79">
        <f t="shared" ca="1" si="7"/>
        <v>0</v>
      </c>
      <c r="BM4" s="80">
        <f t="shared" ref="BM4:BM5" ca="1" si="12">IF(C$1&lt;=TODAY(),COUNT(C4))+IF(D$1&lt;=TODAY(),COUNT(D4))+IF(E$1&lt;=TODAY(),COUNT(E4))+IF(F$1&lt;=TODAY(),COUNT(F4))+IF(G$1&lt;=TODAY(),COUNT(G4))+IF(H$1&lt;=TODAY(),COUNT(H4))+IF(I$1&lt;=TODAY(),COUNT(I4))+IF(J$1&lt;=TODAY(),COUNT(J4))+IF(K$1&lt;=TODAY(),COUNT(K4))+IF(L$1&lt;=TODAY(),COUNT(L4))+IF(M$1&lt;=TODAY(),COUNT(M4))+IF(N$1&lt;=TODAY(),COUNT(N4))+IF(O$1&lt;=TODAY(),COUNT(O4))+IF(P$1&lt;=TODAY(),COUNT(P4))+IF(Q$1&lt;=TODAY(),COUNT(Q4))+IF(R$1&lt;=TODAY(),COUNT(R4))+IF(S$1&lt;=TODAY(),COUNT(S4))+IF(T$1&lt;=TODAY(),COUNT(T4))+IF(U$1&lt;=TODAY(),COUNT(U4))+IF(V$1&lt;=TODAY(),COUNT(V4))+IF(W$1&lt;=TODAY(),COUNT(W4))+IF(X$1&lt;=TODAY(),COUNT(X4))+IF(Y$1&lt;=TODAY(),COUNT(Y4))+IF(Z$1&lt;=TODAY(),COUNT(Z4))+IF(AA$1&lt;=TODAY(),COUNT(AA4))+IF(AB$1&lt;=TODAY(),COUNT(AB4))+IF(AC$1&lt;=TODAY(),COUNT(AC4))+IF(AD$1&lt;=TODAY(),COUNT(AD4))++IF(AE$1&lt;=TODAY(),COUNT(AE4))+IF(AF$1&lt;=TODAY(),COUNT(AF4))+IF(AG$1&lt;=TODAY(),COUNT(AG4))+IF(AH$1&lt;=TODAY(),COUNT(AH4))+IF(AI$1&lt;=TODAY(),COUNT(AI4))+IF(AJ$1&lt;=TODAY(),COUNT(AJ4))+IF(AK$1&lt;=TODAY(),COUNT(AK4))+IF(AL$1&lt;=TODAY(),COUNT(AL4))+IF(AM$1&lt;=TODAY(),COUNT(AM4))+IF(AN$1&lt;=TODAY(),COUNT(AN4))+IF(AO$1&lt;=TODAY(),COUNT(AO4))+IF(AP$1&lt;=TODAY(),COUNT(AP4))+IF(AQ$1&lt;=TODAY(),COUNT(AQ4))+IF(AR$1&lt;=TODAY(),COUNT(AR4))+IF(AS$1&lt;=TODAY(),COUNT(AS4))+IF(AT$1&lt;=TODAY(),COUNT(AT4))+IF(AU$1&lt;=TODAY(),COUNT(AU4))+IF(AV$1&lt;=TODAY(),COUNT(AV4))+IF(AW$1&lt;=TODAY(),COUNT(AW4))+IF(AX$1&lt;=TODAY(),COUNT(AX4))+IF(AY$1&lt;=TODAY(),COUNT(AY4))+IF(AZ$1&lt;=TODAY(),COUNT(AZ4))+IF(BA$1&lt;=TODAY(),COUNT(BA4))+IF(BB$1&lt;=TODAY(),COUNT(BB4))+IF(BC$1&lt;=TODAY(),COUNT(BC4))</f>
        <v>0</v>
      </c>
      <c r="BN4" s="79">
        <f>100-5+5+5+5+50-5-155</f>
        <v>0</v>
      </c>
      <c r="BO4" s="79">
        <f t="shared" ref="BO4:BO33" si="13">BO3</f>
        <v>0</v>
      </c>
      <c r="BP4" s="47">
        <f t="shared" ca="1" si="2"/>
        <v>0</v>
      </c>
      <c r="BQ4" s="79">
        <f t="shared" ref="BQ4:BQ30" ca="1" si="14">BO4*BP4</f>
        <v>0</v>
      </c>
      <c r="BR4" s="79">
        <f t="shared" si="3"/>
        <v>0</v>
      </c>
      <c r="BS4" s="79">
        <f t="shared" ref="BS4:BS66" ca="1" si="15">BQ4+BR4</f>
        <v>0</v>
      </c>
    </row>
    <row r="5" spans="1:71" hidden="1" x14ac:dyDescent="0.3">
      <c r="A5" s="17" t="s">
        <v>3</v>
      </c>
      <c r="B5" s="22" t="s">
        <v>39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76">
        <f t="shared" si="8"/>
        <v>0</v>
      </c>
      <c r="BE5" s="77">
        <f t="shared" si="4"/>
        <v>0</v>
      </c>
      <c r="BF5" s="78">
        <f t="shared" ca="1" si="9"/>
        <v>0</v>
      </c>
      <c r="BG5" s="78">
        <f t="shared" ca="1" si="10"/>
        <v>0</v>
      </c>
      <c r="BH5" s="78">
        <f t="shared" ca="1" si="5"/>
        <v>0</v>
      </c>
      <c r="BI5" s="78">
        <f t="shared" ca="1" si="6"/>
        <v>0</v>
      </c>
      <c r="BJ5" s="78">
        <f t="shared" ca="1" si="11"/>
        <v>0</v>
      </c>
      <c r="BK5" s="78">
        <f t="shared" si="1"/>
        <v>0</v>
      </c>
      <c r="BL5" s="79">
        <f t="shared" ca="1" si="7"/>
        <v>0</v>
      </c>
      <c r="BM5" s="80">
        <f t="shared" ca="1" si="12"/>
        <v>0</v>
      </c>
      <c r="BN5" s="79"/>
      <c r="BO5" s="79">
        <f t="shared" si="13"/>
        <v>0</v>
      </c>
      <c r="BP5" s="47">
        <f t="shared" ca="1" si="2"/>
        <v>0</v>
      </c>
      <c r="BQ5" s="79">
        <f t="shared" ca="1" si="14"/>
        <v>0</v>
      </c>
      <c r="BR5" s="79">
        <f t="shared" si="3"/>
        <v>0</v>
      </c>
      <c r="BS5" s="79">
        <f t="shared" ca="1" si="15"/>
        <v>0</v>
      </c>
    </row>
    <row r="6" spans="1:71" hidden="1" x14ac:dyDescent="0.3">
      <c r="A6" s="17" t="s">
        <v>4</v>
      </c>
      <c r="B6" s="22" t="s">
        <v>23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76">
        <f t="shared" si="8"/>
        <v>0</v>
      </c>
      <c r="BE6" s="77">
        <f t="shared" si="4"/>
        <v>0</v>
      </c>
      <c r="BF6" s="78">
        <f t="shared" ca="1" si="9"/>
        <v>0</v>
      </c>
      <c r="BG6" s="78">
        <f t="shared" ref="BG6:BG9" ca="1" si="16">IF(AND($C$1&gt;TODAY(),$BF6&gt;=0),$C6,0)+IF(AND($D$1&gt;TODAY(),$BF6&gt;=0),$D6,0)+IF(AND($E$1&gt;TODAY(),$BF6&gt;=0),$E6,0)+IF(AND($F$1&gt;TODAY(),$BF6&gt;=0),$F6,0)+IF(AND($G$1&gt;TODAY(),$BF6&gt;=0),$G6,0)+IF(AND($H$1&gt;TODAY(),$BF6&gt;=0),$H6,0)+IF(AND($I$1&gt;TODAY(),$BF6&gt;=0),$I6,0)+IF(AND($J$1&gt;TODAY(),$BF6&gt;=0),$J6,0)+IF(AND($K$1&gt;TODAY(),$BF6&gt;=0),$K6,0)+IF(AND($L$1&gt;TODAY(),$BF6&gt;=0),$L6,0)+IF(AND($M$1&gt;TODAY(),$BF6&gt;=0),$M6,0)+IF(AND($N$1&gt;TODAY(),$BF6&gt;=0),$N6,0)+IF(AND($O$1&gt;TODAY(),$BF6&gt;=0),$O6,0)+IF(AND($P$1&gt;TODAY(),$BF6&gt;=0),$P6,0)+IF(AND($Q$1&gt;TODAY(),$BF6&gt;=0),$Q6,0)+IF(AND($R$1&gt;TODAY(),$BF6&gt;=0),$R6,0)+IF(AND($S$1&gt;TODAY(),$BF6&gt;=0),$S6,0)+IF(AND($T$1&gt;TODAY(),$BF6&gt;=0),$T6,0)+IF(AND($U$1&gt;TODAY(),$BF6&gt;=0),$U6,0)+IF(AND($V$1&gt;TODAY(),$BF6&gt;=0),$V6,0)+IF(AND($W$1&gt;TODAY(),$BF6&gt;=0),$W6,0)+IF(AND($X$1&gt;TODAY(),$BF6&gt;=0),$X6,0)+IF(AND($Y$1&gt;TODAY(),$BF6&gt;=0),$Y6,0)+IF(AND($Z$1&gt;TODAY(),$BF6&gt;=0),$Z6,0)+IF(AND($AA$1&gt;TODAY(),$BF6&gt;=0),$AA6,0)+IF(AND($AB$1&gt;TODAY(),$BF6&gt;=0),$AB6,0)+IF(AND($AC$1&gt;TODAY(),$BF6&gt;=0),$AC6,0)+IF(AND($AD$1&gt;TODAY(),$BF6&gt;=0),$AD6,0)+IF(AND($AE$1&gt;TODAY(),$BF6&gt;=0),$AE6,0)+IF(AND($AF$1&gt;TODAY(),$BF6&gt;=0),$AF6,0)+IF(AND($AG$1&gt;TODAY(),$BF6&gt;=0),$AG6,0)+IF(AND($AH$1&gt;TODAY(),$BF6&gt;=0),$AH6,0)+IF(AND($AI$1&gt;TODAY(),$BF6&gt;=0),$AI6,0)+IF(AND($AJ$1&gt;TODAY(),$BF6&gt;=0),$AJ6,0)+IF(AND($AK$1&gt;TODAY(),$BF6&gt;=0),$AK6,0)+IF(AND($AL$1&gt;TODAY(),$BF6&gt;=0),$AL6,0)+IF(AND($AM$1&gt;TODAY(),$BF6&gt;=0),$AM6,0)+IF(AND($AN$1&gt;TODAY(),$BF6&gt;=0),$AN6,0)+IF(AND($AO$1&gt;TODAY(),$BF6&gt;=0),$AO6,0)+IF(AND($AP$1&gt;TODAY(),$BF6&gt;=0),$AP6,0)+IF(AND($AQ$1&gt;TODAY(),$BF6&gt;=0),$AQ6,0)+IF(AND($AR$1&gt;TODAY(),$BF6&gt;=0),$AR6,0)+IF(AND($AS$1&gt;TODAY(),$BF6&gt;=0),$AS6,0)+IF(AND($AT$1&gt;TODAY(),$BF6&gt;=0),$AT6,0)+IF(AND($AU$1&gt;TODAY(),$BF6&gt;=0),$AU6,0)+IF(AND($AV$1&gt;TODAY(),$BF6&gt;=0),$AV6,0)+IF(AND($AW$1&gt;TODAY(),$BF6&gt;=0),$AW6,0)+IF(AND($AX$1&gt;TODAY(),$BF6&gt;=0),$AX6,0)+IF(AND($AY$1&gt;TODAY(),$BF6&gt;=0),$AY6,0)+IF(AND($AZ$1&gt;TODAY(),$BF6&gt;=0),$AZ6,0)+IF(AND($BA$1&gt;TODAY(),$BF6&gt;=0),$BA6,0)+IF(AND($BB$1&gt;TODAY(),$BF6&gt;=0),$BB6,0)  +IF(AND($BC$1&gt;TODAY(),$BF6&gt;=0),$BC6,0)+BN6</f>
        <v>0</v>
      </c>
      <c r="BH6" s="78">
        <f t="shared" ref="BH6:BH19" ca="1" si="17">IF(BG6&gt;0,BG6,0)</f>
        <v>0</v>
      </c>
      <c r="BI6" s="78">
        <f t="shared" ref="BI6:BI9" ca="1" si="18">BJ6+BG6</f>
        <v>0</v>
      </c>
      <c r="BJ6" s="78">
        <f t="shared" ref="BJ6:BJ9" ca="1" si="19">IF(AND($C$1&lt;=TODAY(),C6&gt;0),$C6)+IF(AND($D$1&lt;=TODAY(),D6&gt;0),$D6)+IF(AND($E$1&lt;=TODAY(),E6&gt;0),$E6)+IF(AND($F$1&lt;=TODAY(),F6&gt;0),$F6)+IF(AND($G$1&lt;=TODAY(),G6&gt;0),$G6)+IF(AND($H$1&lt;=TODAY(),H6&gt;0),$H6)+IF(AND($I$1&lt;=TODAY(),I6&gt;0),$I6)+IF(AND($J$1&lt;=TODAY(),J6&gt;0),$J6)+IF(AND($K$1&lt;=TODAY(),K6&gt;0),$K6)+IF(AND($L$1&lt;=TODAY(),L6&gt;0),$L6)+IF(AND($M$1&lt;=TODAY(),M6&gt;0),$M6)+IF(AND($N$1&lt;=TODAY(),N6&gt;0),$N6)+IF(AND($O$1&lt;=TODAY(),O6&gt;0),$O6)+IF(AND($P$1&lt;=TODAY(),P6&gt;0),$P6)+IF(AND($Q$1&lt;=TODAY(),Q6&gt;0),$Q6)+IF(AND($R$1&lt;=TODAY(),R6&gt;0),$R6)+IF(AND($S$1&lt;=TODAY(),S6&gt;0),$S6)+IF(AND($T$1&lt;=TODAY(),T6&gt;0),$T6)+IF(AND($U$1&lt;=TODAY(),U6&gt;0),$U6)+IF(AND($V$1&lt;=TODAY(),V6&gt;0),$V6)+IF(AND($W$1&lt;=TODAY(),W6&gt;0),$W6)+IF(AND($X$1&lt;=TODAY(),X6&gt;0),$X6)+IF(AND($Y$1&lt;=TODAY(),Y6&gt;0),$Y6)+IF(AND($Z$1&lt;=TODAY(),Z6&gt;0),$Z6)+IF(AND($AA$1&lt;=TODAY(),AA6&gt;0),$AA6)+IF(AND($AB$1&lt;=TODAY(),AB6&gt;0),$AB6)+IF(AND($AC$1&lt;=TODAY(),AC6&gt;0),$AC6)+IF(AND($AD$1&lt;=TODAY(),AD6&gt;0),$AD6)+IF(AND($AE$1&lt;=TODAY(),AE6&gt;0),$AE6)+IF(AND($AF$1&lt;=TODAY(),AF6&gt;0),$AF6)+IF(AND($AG$1&lt;=TODAY(),AG6&gt;0),$AG6)+IF(AND($AH$1&lt;=TODAY(),AH6&gt;0),$AH6)+IF(AND($AI$1&lt;=TODAY(),AI6&gt;0),$AI6)+IF(AND($AJ$1&lt;=TODAY(),AJ6&gt;0),$AJ6)+IF(AND($AK$1&lt;=TODAY(),AK6&gt;0),$AK6)+IF(AND($AL$1&lt;=TODAY(),AL6&gt;0),$AL6)+IF(AND($AM$1&lt;=TODAY(),AM6&gt;0),$AM6)+IF(AND($AN$1&lt;=TODAY(),AN6&gt;0),$AN6)+IF(AND($AO$1&lt;=TODAY(),AO6&gt;0),$AO6)+IF(AND($AP$1&lt;=TODAY(),AP6&gt;0),$AP6)+IF(AND($AQ$1&lt;=TODAY(),AQ6&gt;0),$AQ6)+IF(AND($AR$1&lt;=TODAY(),AR6&gt;0),$AR6)+IF(AND($AS$1&lt;=TODAY(),AS6&gt;0),$AS6)+IF(AND($AT$1&lt;=TODAY(),AT6&gt;0),$AT6)+IF(AND($AU$1&lt;=TODAY(),AU6&gt;0),$AU6)+IF(AND($AV$1&lt;=TODAY(),AV6&gt;0),$AV6)+IF(AND($AW$1&lt;=TODAY(),AW6&gt;0),$AW6)+IF(AND($AX$1&lt;=TODAY(),AX6&gt;0),$AX6)+IF(AND($AY$1&lt;=TODAY(),AY6&gt;0),$AY6)+IF(AND($AZ$1&lt;=TODAY(),AZ6&gt;0),$AZ6)+IF(AND($BA$1&lt;=TODAY(),BA6&gt;0),$BA6)+IF(AND($BB$1&lt;=TODAY(),BB6&gt;0),$BB6)+IF(AND($BC$1&lt;=TODAY(),BC6&gt;0),$BC6)</f>
        <v>0</v>
      </c>
      <c r="BK6" s="78">
        <f t="shared" si="1"/>
        <v>0</v>
      </c>
      <c r="BL6" s="79">
        <f t="shared" ref="BL6:BL9" ca="1" si="20">IFERROR(BJ6+BK6+BS6,0)</f>
        <v>0</v>
      </c>
      <c r="BM6" s="80">
        <f t="shared" ref="BM6:BM9" ca="1" si="21">IF(C$1&lt;=TODAY(),COUNT(C6))+IF(D$1&lt;=TODAY(),COUNT(D6))+IF(E$1&lt;=TODAY(),COUNT(E6))+IF(F$1&lt;=TODAY(),COUNT(F6))+IF(G$1&lt;=TODAY(),COUNT(G6))+IF(H$1&lt;=TODAY(),COUNT(H6))+IF(I$1&lt;=TODAY(),COUNT(I6))+IF(J$1&lt;=TODAY(),COUNT(J6))+IF(K$1&lt;=TODAY(),COUNT(K6))+IF(L$1&lt;=TODAY(),COUNT(L6))+IF(M$1&lt;=TODAY(),COUNT(M6))+IF(N$1&lt;=TODAY(),COUNT(N6))+IF(O$1&lt;=TODAY(),COUNT(O6))+IF(P$1&lt;=TODAY(),COUNT(P6))+IF(Q$1&lt;=TODAY(),COUNT(Q6))+IF(R$1&lt;=TODAY(),COUNT(R6))+IF(S$1&lt;=TODAY(),COUNT(S6))+IF(T$1&lt;=TODAY(),COUNT(T6))+IF(U$1&lt;=TODAY(),COUNT(U6))+IF(V$1&lt;=TODAY(),COUNT(V6))+IF(W$1&lt;=TODAY(),COUNT(W6))+IF(X$1&lt;=TODAY(),COUNT(X6))+IF(Y$1&lt;=TODAY(),COUNT(Y6))+IF(Z$1&lt;=TODAY(),COUNT(Z6))+IF(AA$1&lt;=TODAY(),COUNT(AA6))+IF(AB$1&lt;=TODAY(),COUNT(AB6))+IF(AC$1&lt;=TODAY(),COUNT(AC6))+IF(AD$1&lt;=TODAY(),COUNT(AD6))++IF(AE$1&lt;=TODAY(),COUNT(AE6))+IF(AF$1&lt;=TODAY(),COUNT(AF6))+IF(AG$1&lt;=TODAY(),COUNT(AG6))+IF(AH$1&lt;=TODAY(),COUNT(AH6))+IF(AI$1&lt;=TODAY(),COUNT(AI6))+IF(AJ$1&lt;=TODAY(),COUNT(AJ6))+IF(AK$1&lt;=TODAY(),COUNT(AK6))+IF(AL$1&lt;=TODAY(),COUNT(AL6))+IF(AM$1&lt;=TODAY(),COUNT(AM6))+IF(AN$1&lt;=TODAY(),COUNT(AN6))+IF(AO$1&lt;=TODAY(),COUNT(AO6))+IF(AP$1&lt;=TODAY(),COUNT(AP6))+IF(AQ$1&lt;=TODAY(),COUNT(AQ6))+IF(AR$1&lt;=TODAY(),COUNT(AR6))+IF(AS$1&lt;=TODAY(),COUNT(AS6))+IF(AT$1&lt;=TODAY(),COUNT(AT6))+IF(AU$1&lt;=TODAY(),COUNT(AU6))+IF(AV$1&lt;=TODAY(),COUNT(AV6))+IF(AW$1&lt;=TODAY(),COUNT(AW6))+IF(AX$1&lt;=TODAY(),COUNT(AX6))+IF(AY$1&lt;=TODAY(),COUNT(AY6))+IF(AZ$1&lt;=TODAY(),COUNT(AZ6))+IF(BA$1&lt;=TODAY(),COUNT(BA6))+IF(BB$1&lt;=TODAY(),COUNT(BB6))+IF(BC$1&lt;=TODAY(),COUNT(BC6))</f>
        <v>0</v>
      </c>
      <c r="BN6" s="79"/>
      <c r="BO6" s="79">
        <f t="shared" si="13"/>
        <v>0</v>
      </c>
      <c r="BP6" s="47">
        <f t="shared" ca="1" si="2"/>
        <v>0</v>
      </c>
      <c r="BQ6" s="79">
        <f t="shared" ca="1" si="14"/>
        <v>0</v>
      </c>
      <c r="BR6" s="79">
        <f t="shared" si="3"/>
        <v>0</v>
      </c>
      <c r="BS6" s="79">
        <f t="shared" ca="1" si="15"/>
        <v>0</v>
      </c>
    </row>
    <row r="7" spans="1:71" hidden="1" x14ac:dyDescent="0.3">
      <c r="A7" s="17" t="s">
        <v>5</v>
      </c>
      <c r="B7" s="22" t="s">
        <v>21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76">
        <f t="shared" si="8"/>
        <v>0</v>
      </c>
      <c r="BE7" s="77">
        <f t="shared" si="4"/>
        <v>0</v>
      </c>
      <c r="BF7" s="78">
        <f t="shared" ca="1" si="9"/>
        <v>0</v>
      </c>
      <c r="BG7" s="78">
        <f t="shared" ca="1" si="16"/>
        <v>0</v>
      </c>
      <c r="BH7" s="78">
        <f t="shared" ca="1" si="17"/>
        <v>0</v>
      </c>
      <c r="BI7" s="78">
        <f t="shared" ca="1" si="18"/>
        <v>0</v>
      </c>
      <c r="BJ7" s="78">
        <f t="shared" ca="1" si="19"/>
        <v>0</v>
      </c>
      <c r="BK7" s="78">
        <f t="shared" si="1"/>
        <v>0</v>
      </c>
      <c r="BL7" s="79">
        <f t="shared" ca="1" si="20"/>
        <v>0</v>
      </c>
      <c r="BM7" s="80">
        <f t="shared" ca="1" si="21"/>
        <v>0</v>
      </c>
      <c r="BN7" s="79"/>
      <c r="BO7" s="79">
        <f t="shared" si="13"/>
        <v>0</v>
      </c>
      <c r="BP7" s="47">
        <f t="shared" ca="1" si="2"/>
        <v>0</v>
      </c>
      <c r="BQ7" s="79">
        <f t="shared" ca="1" si="14"/>
        <v>0</v>
      </c>
      <c r="BR7" s="79">
        <f t="shared" si="3"/>
        <v>0</v>
      </c>
      <c r="BS7" s="79">
        <f t="shared" ca="1" si="15"/>
        <v>0</v>
      </c>
    </row>
    <row r="8" spans="1:71" hidden="1" x14ac:dyDescent="0.3">
      <c r="A8" s="17" t="s">
        <v>6</v>
      </c>
      <c r="B8" s="22" t="s">
        <v>32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76">
        <f t="shared" si="8"/>
        <v>0</v>
      </c>
      <c r="BE8" s="77">
        <f t="shared" si="4"/>
        <v>0</v>
      </c>
      <c r="BF8" s="78">
        <f ca="1">IF(AND($C$1&lt;TODAY(),$C8&lt;0),$C8,0)+IF(AND($D$1&lt;TODAY(),$D8&lt;0),$D8,0)+IF(AND($E$1&lt;TODAY(),$E8&lt;0),$E8,0)+IF(AND($F$1&lt;TODAY(),$F8&lt;0),$F8,0)+IF(AND($G$1&lt;TODAY(),$G8&lt;0),$G8,0)+IF(AND($H$1&lt;TODAY(),$H8&lt;0),$H8,0)+IF(AND($I$1&lt;TODAY(),$I8&lt;0),$I8,0)+IF(AND($J$1&lt;TODAY(),$J8&lt;0),$J8,0)+IF(AND($K$1&lt;TODAY(),$K8&lt;0),$K8,0)+IF(AND($L$1&lt;TODAY(),$L8&lt;0),$L8,0)+IF(AND($M$1&lt;TODAY(),$M8&lt;0),$M8,0)+IF(AND($N$1&lt;TODAY(),$N8&lt;0),$N8,0)+IF(AND($O$1&lt;TODAY(),$O8&lt;0),$O8,0)+IF(AND($P$1&lt;TODAY(),$P8&lt;0),$P8,0)+IF(AND($Q$1&lt;TODAY(),$Q8&lt;0),$Q8,0)+IF(AND($R$1&lt;TODAY(),$R8&lt;0),$R8,0)+IF(AND($S$1&lt;TODAY(),$S8&lt;0),$S8,0)+IF(AND($T$1&lt;TODAY(),$T8&lt;0),$T8,0)+IF(AND($U$1&lt;TODAY(),$U8&lt;0),$U8,0)+IF(AND($V$1&lt;TODAY(),$V8&lt;0),$V8,0)+IF(AND($W$1&lt;TODAY(),$W8&lt;0),$W8,0)+IF(AND($X$1&lt;TODAY(),$X8&lt;0),$X8,0)+IF(AND($Y$1&lt;TODAY(),$Y8&lt;0),$Y8,0)+IF(AND($Z$1&lt;TODAY(),$Z8&lt;0),$Z8,0)+IF(AND($AA$1&lt;TODAY(),$AA8&lt;0),$AA8,0)+IF(AND($AB$1&lt;TODAY(),$AB8&lt;0),$AB8,0)+IF(AND($AC$1&lt;TODAY(),$AC8&lt;0),$AC8,0)+IF(AND($AD$1&lt;TODAY(),$AD8&lt;0),$AD8,0)+IF(AND($AE$1&lt;TODAY(),$AE8&lt;0),$AE8,0)+IF(AND($AF$1&lt;TODAY(),$AF8&lt;0),$AF8,0)+IF(AND($AG$1&lt;TODAY(),$AG8&lt;0),$AG8,0)+IF(AND($AH$1&lt;TODAY(),$AH8&lt;0),$AH8,0)+IF(AND($AI$1&lt;TODAY(),$AI8&lt;0),$AI8,0)+IF(AND($AJ$1&lt;TODAY(),$AJ8&lt;0),$AJ8,0)+IF(AND($AK$1&lt;TODAY(),$AK8&lt;0),$AK8,0)+IF(AND($AL$1&lt;TODAY(),$AL8&lt;0),$AL8,0)+IF(AND($AM$1&lt;=TODAY(),$AM8&lt;0),$AM8,0)+IF(AND($AN$1&lt;TODAY(),$AN8&lt;0),$AN8,0)+IF(AND($AO$1&lt;TODAY(),$AO8&lt;0),$AO8,0)+IF(AND($AP$1&lt;TODAY(),$AP8&lt;0),$AP8,0)+IF(AND($AQ$1&lt;TODAY(),$AQ8&lt;0),$AQ8,0)+IF(AND($AR$1&lt;TODAY(),$AR8&lt;0),$AR8,0)+IF(AND($AS$1&lt;TODAY(),$AS8&lt;0),$AS8,0)+IF(AND($AT$1&lt;TODAY(),$AT8&lt;0),$AT8,0)+IF(AND($AU$1&lt;TODAY(),$AU8&lt;0),$AU8,0)+IF(AND($AV$1&lt;TODAY(),$AV8&lt;0),$AV8,0)+IF(AND($AW$1&lt;TODAY(),$AW8&lt;0),$AW8,0)+IF(AND($AX$1&lt;TODAY(),$AX8&lt;0),$AX8,0)+IF(AND($AY$1&lt;TODAY(),$AY8&lt;0),$AY8,0)+IF(AND($AZ$1&lt;TODAY(),$AZ8&lt;0),$AZ8,0)+IF(AND($BA$1&lt;TODAY(),$BA8&lt;0),$BA8,0)+IF(AND($BC$1&lt;TODAY(),$BC8&lt;0),$BC8,0)</f>
        <v>0</v>
      </c>
      <c r="BG8" s="78">
        <f t="shared" ca="1" si="16"/>
        <v>0</v>
      </c>
      <c r="BH8" s="78">
        <f t="shared" ca="1" si="17"/>
        <v>0</v>
      </c>
      <c r="BI8" s="78">
        <f t="shared" ca="1" si="18"/>
        <v>0</v>
      </c>
      <c r="BJ8" s="78">
        <f t="shared" ca="1" si="19"/>
        <v>0</v>
      </c>
      <c r="BK8" s="78">
        <f t="shared" si="1"/>
        <v>0</v>
      </c>
      <c r="BL8" s="79">
        <f t="shared" ca="1" si="20"/>
        <v>0</v>
      </c>
      <c r="BM8" s="80">
        <f t="shared" ca="1" si="21"/>
        <v>0</v>
      </c>
      <c r="BN8" s="79"/>
      <c r="BO8" s="79">
        <f t="shared" si="13"/>
        <v>0</v>
      </c>
      <c r="BP8" s="47">
        <f t="shared" ca="1" si="2"/>
        <v>0</v>
      </c>
      <c r="BQ8" s="79">
        <f t="shared" ca="1" si="14"/>
        <v>0</v>
      </c>
      <c r="BR8" s="79">
        <f t="shared" si="3"/>
        <v>0</v>
      </c>
      <c r="BS8" s="79">
        <f t="shared" ca="1" si="15"/>
        <v>0</v>
      </c>
    </row>
    <row r="9" spans="1:71" x14ac:dyDescent="0.3">
      <c r="A9" s="17" t="s">
        <v>46</v>
      </c>
      <c r="B9" s="22" t="s">
        <v>33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v>6.5</v>
      </c>
      <c r="AC9" s="24"/>
      <c r="AD9" s="24"/>
      <c r="AE9" s="24"/>
      <c r="AF9" s="24"/>
      <c r="AG9" s="24">
        <v>6.5</v>
      </c>
      <c r="AH9" s="24"/>
      <c r="AI9" s="24"/>
      <c r="AJ9" s="24">
        <v>6.5</v>
      </c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76">
        <f t="shared" si="8"/>
        <v>0</v>
      </c>
      <c r="BE9" s="77">
        <f t="shared" si="4"/>
        <v>0</v>
      </c>
      <c r="BF9" s="78">
        <f t="shared" ca="1" si="9"/>
        <v>0</v>
      </c>
      <c r="BG9" s="78">
        <f t="shared" ca="1" si="16"/>
        <v>0</v>
      </c>
      <c r="BH9" s="78">
        <f t="shared" ca="1" si="17"/>
        <v>0</v>
      </c>
      <c r="BI9" s="78">
        <f t="shared" ca="1" si="18"/>
        <v>19.5</v>
      </c>
      <c r="BJ9" s="78">
        <f t="shared" ca="1" si="19"/>
        <v>19.5</v>
      </c>
      <c r="BK9" s="78">
        <f t="shared" si="1"/>
        <v>-18.615384615384613</v>
      </c>
      <c r="BL9" s="79">
        <f t="shared" ca="1" si="20"/>
        <v>0.8846153846153868</v>
      </c>
      <c r="BM9" s="80">
        <f t="shared" ca="1" si="21"/>
        <v>3</v>
      </c>
      <c r="BN9" s="79">
        <f>100-5-5-5-5-5-5-5-5-5-5-5-5-5-5-5-5-5-5-5-5+50-5-5-5-5-5-5-5-5-5-5+50-5-5-6-6-6-6-6-6+56-6-6-6-6-6-6-6-6-6+54-6-6-6-6-6-6-6-6-6-6</f>
        <v>0</v>
      </c>
      <c r="BO9" s="79">
        <f t="shared" si="13"/>
        <v>0</v>
      </c>
      <c r="BP9" s="47">
        <f t="shared" ca="1" si="2"/>
        <v>6.6964285714285711E-3</v>
      </c>
      <c r="BQ9" s="79">
        <f t="shared" ca="1" si="14"/>
        <v>0</v>
      </c>
      <c r="BR9" s="79">
        <f t="shared" si="3"/>
        <v>0</v>
      </c>
      <c r="BS9" s="79">
        <f t="shared" ca="1" si="15"/>
        <v>0</v>
      </c>
    </row>
    <row r="10" spans="1:71" hidden="1" x14ac:dyDescent="0.3">
      <c r="A10" s="17" t="s">
        <v>7</v>
      </c>
      <c r="B10" s="2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76">
        <f t="shared" si="8"/>
        <v>0</v>
      </c>
      <c r="BE10" s="77">
        <f t="shared" si="4"/>
        <v>0</v>
      </c>
      <c r="BF10" s="78">
        <f t="shared" ca="1" si="9"/>
        <v>0</v>
      </c>
      <c r="BG10" s="78">
        <f ca="1">IF(AND($C$1&gt;TODAY(),$BF10&gt;=0),$C10,0)+IF(AND($D$1&gt;TODAY(),$BF10&gt;=0),$D10,0)+IF(AND($E$1&gt;TODAY(),$BF10&gt;=0),$E10,0)+IF(AND($F$1&gt;TODAY(),$BF10&gt;=0),$F10,0)+IF(AND($G$1&gt;TODAY(),$BF10&gt;=0),$G10,0)+IF(AND($H$1&gt;TODAY(),$BF10&gt;=0),$H10,0)+IF(AND($I$1&gt;TODAY(),$BF10&gt;=0),$I10,0)+IF(AND($J$1&gt;TODAY(),$BF10&gt;=0),$J10,0)+IF(AND($K$1&gt;TODAY(),$BF10&gt;=0),$K10,0)+IF(AND($L$1&gt;TODAY(),$BF10&gt;=0),$L10,0)+IF(AND($M$1&gt;TODAY(),$BF10&gt;=0),$M10,0)+IF(AND($N$1&gt;TODAY(),$BF10&gt;=0),$N10,0)+IF(AND($O$1&gt;TODAY(),$BF10&gt;=0),$O10,0)+IF(AND($P$1&gt;TODAY(),$BF10&gt;=0),$P10,0)+IF(AND($Q$1&gt;TODAY(),$BF10&gt;=0),$Q10,0)+IF(AND($R$1&gt;TODAY(),$BF10&gt;=0),$R10,0)+IF(AND($S$1&gt;TODAY(),$BF10&gt;=0),$S10,0)+IF(AND($T$1&gt;TODAY(),$BF10&gt;=0),$T10,0)+IF(AND($U$1&gt;TODAY(),$BF10&gt;=0),$U10,0)+IF(AND($V$1&gt;TODAY(),$BF10&gt;=0),$V10,0)+IF(AND($W$1&gt;TODAY(),$BF10&gt;=0),$W10,0)+IF(AND($X$1&gt;TODAY(),$BF10&gt;=0),$X10,0)+IF(AND($Y$1&gt;TODAY(),$BF10&gt;=0),$Y10,0)+IF(AND($Z$1&gt;TODAY(),$BF10&gt;=0),$Z10,0)+IF(AND($AA$1&gt;TODAY(),$BF10&gt;=0),$AA10,0)+IF(AND($AB$1&gt;TODAY(),$BF10&gt;=0),$AB10,0)+IF(AND($AC$1&gt;TODAY(),$BF10&gt;=0),$AC10,0)+IF(AND($AD$1&gt;TODAY(),$BF10&gt;=0),$AD10,0)+IF(AND($AE$1&gt;TODAY(),$BF10&gt;=0),$AE10,0)+IF(AND($AF$1&gt;TODAY(),$BF10&gt;=0),$AF10,0)+IF(AND($AG$1&gt;TODAY(),$BF10&gt;=0),$AG10,0)+IF(AND($AH$1&gt;TODAY(),$BF10&gt;=0),$AH10,0)+IF(AND($AI$1&gt;TODAY(),$BF10&gt;=0),$AI10,0)+IF(AND($AJ$1&gt;TODAY(),$BF10&gt;=0),$AJ10,0)+IF(AND($AK$1&gt;TODAY(),$BF10&gt;=0),$AK10,0)+IF(AND($AL$1&gt;TODAY(),$BF10&gt;=0),$AL10,0)+IF(AND($AM$1&gt;TODAY(),$BF10&gt;=0),$AM10,0)+IF(AND($AN$1&gt;TODAY(),$BF10&gt;=0),$AN10,0)+IF(AND($AO$1&gt;TODAY(),$BF10&gt;=0),$AO10,0)+IF(AND($AP$1&gt;TODAY(),$BF10&gt;=0),$AP10,0)+IF(AND($AQ$1&gt;TODAY(),$BF10&gt;=0),$AQ10,0)+IF(AND($AR$1&gt;TODAY(),$BF10&gt;=0),$AR10,0)+IF(AND($AS$1&gt;TODAY(),$BF10&gt;=0),$AS10,0)+IF(AND($AT$1&gt;TODAY(),$BF10&gt;=0),$AT10,0)+IF(AND($AU$1&gt;TODAY(),$BF10&gt;=0),$AU10,0)+IF(AND($AV$1&gt;TODAY(),$BF10&gt;=0),$AV10,0)+IF(AND($AW$1&gt;TODAY(),$BF10&gt;=0),$AW10,0)+IF(AND($AX$1&gt;TODAY(),$BF10&gt;=0),$AX10,0)+IF(AND($AY$1&gt;TODAY(),$BF10&gt;=0),$AY10,0)+IF(AND($AZ$1&gt;TODAY(),$BF10&gt;=0),$AZ10,0)+IF(AND($BA$1&gt;TODAY(),$BF10&gt;=0),$BA10,0)+IF(AND($BB$1&gt;TODAY(),$BF10&gt;=0),$BB10,0)  +IF(AND($BC$1&gt;TODAY(),$BF10&gt;=0),$BC10,0)+BN10</f>
        <v>0</v>
      </c>
      <c r="BH10" s="78">
        <f t="shared" ca="1" si="17"/>
        <v>0</v>
      </c>
      <c r="BI10" s="78">
        <f ca="1">BJ10+BG10</f>
        <v>0</v>
      </c>
      <c r="BJ10" s="78">
        <f ca="1">IF(AND($C$1&lt;=TODAY(),C10&gt;0),$C10)+IF(AND($D$1&lt;=TODAY(),D10&gt;0),$D10)+IF(AND($E$1&lt;=TODAY(),E10&gt;0),$E10)+IF(AND($F$1&lt;=TODAY(),F10&gt;0),$F10)+IF(AND($G$1&lt;=TODAY(),G10&gt;0),$G10)+IF(AND($H$1&lt;=TODAY(),H10&gt;0),$H10)+IF(AND($I$1&lt;=TODAY(),I10&gt;0),$I10)+IF(AND($J$1&lt;=TODAY(),J10&gt;0),$J10)+IF(AND($K$1&lt;=TODAY(),K10&gt;0),$K10)+IF(AND($L$1&lt;=TODAY(),L10&gt;0),$L10)+IF(AND($M$1&lt;=TODAY(),M10&gt;0),$M10)+IF(AND($N$1&lt;=TODAY(),N10&gt;0),$N10)+IF(AND($O$1&lt;=TODAY(),O10&gt;0),$O10)+IF(AND($P$1&lt;=TODAY(),P10&gt;0),$P10)+IF(AND($Q$1&lt;=TODAY(),Q10&gt;0),$Q10)+IF(AND($R$1&lt;=TODAY(),R10&gt;0),$R10)+IF(AND($S$1&lt;=TODAY(),S10&gt;0),$S10)+IF(AND($T$1&lt;=TODAY(),T10&gt;0),$T10)+IF(AND($U$1&lt;=TODAY(),U10&gt;0),$U10)+IF(AND($V$1&lt;=TODAY(),V10&gt;0),$V10)+IF(AND($W$1&lt;=TODAY(),W10&gt;0),$W10)+IF(AND($X$1&lt;=TODAY(),X10&gt;0),$X10)+IF(AND($Y$1&lt;=TODAY(),Y10&gt;0),$Y10)+IF(AND($Z$1&lt;=TODAY(),Z10&gt;0),$Z10)+IF(AND($AA$1&lt;=TODAY(),AA10&gt;0),$AA10)+IF(AND($AB$1&lt;=TODAY(),AB10&gt;0),$AB10)+IF(AND($AC$1&lt;=TODAY(),AC10&gt;0),$AC10)+IF(AND($AD$1&lt;=TODAY(),AD10&gt;0),$AD10)+IF(AND($AE$1&lt;=TODAY(),AE10&gt;0),$AE10)+IF(AND($AF$1&lt;=TODAY(),AF10&gt;0),$AF10)+IF(AND($AG$1&lt;=TODAY(),AG10&gt;0),$AG10)+IF(AND($AH$1&lt;=TODAY(),AH10&gt;0),$AH10)+IF(AND($AI$1&lt;=TODAY(),AI10&gt;0),$AI10)+IF(AND($AJ$1&lt;=TODAY(),AJ10&gt;0),$AJ10)+IF(AND($AK$1&lt;=TODAY(),AK10&gt;0),$AK10)+IF(AND($AL$1&lt;=TODAY(),AL10&gt;0),$AL10)+IF(AND($AM$1&lt;=TODAY(),AM10&gt;0),$AM10)+IF(AND($AN$1&lt;=TODAY(),AN10&gt;0),$AN10)+IF(AND($AO$1&lt;=TODAY(),AO10&gt;0),$AO10)+IF(AND($AP$1&lt;=TODAY(),AP10&gt;0),$AP10)+IF(AND($AQ$1&lt;=TODAY(),AQ10&gt;0),$AQ10)+IF(AND($AR$1&lt;=TODAY(),AR10&gt;0),$AR10)+IF(AND($AS$1&lt;=TODAY(),AS10&gt;0),$AS10)+IF(AND($AT$1&lt;=TODAY(),AT10&gt;0),$AT10)+IF(AND($AU$1&lt;=TODAY(),AU10&gt;0),$AU10)+IF(AND($AV$1&lt;=TODAY(),AV10&gt;0),$AV10)+IF(AND($AW$1&lt;=TODAY(),AW10&gt;0),$AW10)+IF(AND($AX$1&lt;=TODAY(),AX10&gt;0),$AX10)+IF(AND($AY$1&lt;=TODAY(),AY10&gt;0),$AY10)+IF(AND($AZ$1&lt;=TODAY(),AZ10&gt;0),$AZ10)+IF(AND($BA$1&lt;=TODAY(),BA10&gt;0),$BA10)+IF(AND($BB$1&lt;=TODAY(),BB10&gt;0),$BB10)+IF(AND($BC$1&lt;=TODAY(),BC10&gt;0),$BC10)</f>
        <v>0</v>
      </c>
      <c r="BK10" s="78">
        <f t="shared" si="1"/>
        <v>0</v>
      </c>
      <c r="BL10" s="79">
        <f ca="1">IFERROR(BJ10+BK10+BS10,0)</f>
        <v>0</v>
      </c>
      <c r="BM10" s="80">
        <f ca="1">IF(C$1&lt;=TODAY(),COUNT(C10))+IF(D$1&lt;=TODAY(),COUNT(D10))+IF(E$1&lt;=TODAY(),COUNT(E10))+IF(F$1&lt;=TODAY(),COUNT(F10))+IF(G$1&lt;=TODAY(),COUNT(G10))+IF(H$1&lt;=TODAY(),COUNT(H10))+IF(I$1&lt;=TODAY(),COUNT(I10))+IF(J$1&lt;=TODAY(),COUNT(J10))+IF(K$1&lt;=TODAY(),COUNT(K10))+IF(L$1&lt;=TODAY(),COUNT(L10))+IF(M$1&lt;=TODAY(),COUNT(M10))+IF(N$1&lt;=TODAY(),COUNT(N10))+IF(O$1&lt;=TODAY(),COUNT(O10))+IF(P$1&lt;=TODAY(),COUNT(P10))+IF(Q$1&lt;=TODAY(),COUNT(Q10))+IF(R$1&lt;=TODAY(),COUNT(R10))+IF(S$1&lt;=TODAY(),COUNT(S10))+IF(T$1&lt;=TODAY(),COUNT(T10))+IF(U$1&lt;=TODAY(),COUNT(U10))+IF(V$1&lt;=TODAY(),COUNT(V10))+IF(W$1&lt;=TODAY(),COUNT(W10))+IF(X$1&lt;=TODAY(),COUNT(X10))+IF(Y$1&lt;=TODAY(),COUNT(Y10))+IF(Z$1&lt;=TODAY(),COUNT(Z10))+IF(AA$1&lt;=TODAY(),COUNT(AA10))+IF(AB$1&lt;=TODAY(),COUNT(AB10))+IF(AC$1&lt;=TODAY(),COUNT(AC10))+IF(AD$1&lt;=TODAY(),COUNT(AD10))++IF(AE$1&lt;=TODAY(),COUNT(AE10))+IF(AF$1&lt;=TODAY(),COUNT(AF10))+IF(AG$1&lt;=TODAY(),COUNT(AG10))+IF(AH$1&lt;=TODAY(),COUNT(AH10))+IF(AI$1&lt;=TODAY(),COUNT(AI10))+IF(AJ$1&lt;=TODAY(),COUNT(AJ10))+IF(AK$1&lt;=TODAY(),COUNT(AK10))+IF(AL$1&lt;=TODAY(),COUNT(AL10))+IF(AM$1&lt;=TODAY(),COUNT(AM10))+IF(AN$1&lt;=TODAY(),COUNT(AN10))+IF(AO$1&lt;=TODAY(),COUNT(AO10))+IF(AP$1&lt;=TODAY(),COUNT(AP10))+IF(AQ$1&lt;=TODAY(),COUNT(AQ10))+IF(AR$1&lt;=TODAY(),COUNT(AR10))+IF(AS$1&lt;=TODAY(),COUNT(AS10))+IF(AT$1&lt;=TODAY(),COUNT(AT10))+IF(AU$1&lt;=TODAY(),COUNT(AU10))+IF(AV$1&lt;=TODAY(),COUNT(AV10))+IF(AW$1&lt;=TODAY(),COUNT(AW10))+IF(AX$1&lt;=TODAY(),COUNT(AX10))+IF(AY$1&lt;=TODAY(),COUNT(AY10))+IF(AZ$1&lt;=TODAY(),COUNT(AZ10))+IF(BA$1&lt;=TODAY(),COUNT(BA10))+IF(BB$1&lt;=TODAY(),COUNT(BB10))+IF(BC$1&lt;=TODAY(),COUNT(BC10))</f>
        <v>0</v>
      </c>
      <c r="BN10" s="79"/>
      <c r="BO10" s="79">
        <f t="shared" si="13"/>
        <v>0</v>
      </c>
      <c r="BP10" s="47">
        <f t="shared" ca="1" si="2"/>
        <v>0</v>
      </c>
      <c r="BQ10" s="79">
        <f t="shared" ca="1" si="14"/>
        <v>0</v>
      </c>
      <c r="BR10" s="79">
        <f t="shared" si="3"/>
        <v>0</v>
      </c>
      <c r="BS10" s="79">
        <f ca="1">BQ10+BR10</f>
        <v>0</v>
      </c>
    </row>
    <row r="11" spans="1:71" x14ac:dyDescent="0.3">
      <c r="A11" s="17" t="s">
        <v>9</v>
      </c>
      <c r="B11" s="22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>
        <v>6.5</v>
      </c>
      <c r="U11" s="24">
        <v>6.5</v>
      </c>
      <c r="V11" s="24">
        <v>6.5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76">
        <f t="shared" si="8"/>
        <v>0</v>
      </c>
      <c r="BE11" s="77">
        <f t="shared" si="4"/>
        <v>0</v>
      </c>
      <c r="BF11" s="78">
        <f t="shared" ca="1" si="9"/>
        <v>0</v>
      </c>
      <c r="BG11" s="78">
        <f t="shared" ref="BG11" ca="1" si="22">IF(AND($C$1&gt;TODAY(),$BF11&gt;=0),$C11,0)+IF(AND($D$1&gt;TODAY(),$BF11&gt;=0),$D11,0)+IF(AND($E$1&gt;TODAY(),$BF11&gt;=0),$E11,0)+IF(AND($F$1&gt;TODAY(),$BF11&gt;=0),$F11,0)+IF(AND($G$1&gt;TODAY(),$BF11&gt;=0),$G11,0)+IF(AND($H$1&gt;TODAY(),$BF11&gt;=0),$H11,0)+IF(AND($I$1&gt;TODAY(),$BF11&gt;=0),$I11,0)+IF(AND($J$1&gt;TODAY(),$BF11&gt;=0),$J11,0)+IF(AND($K$1&gt;TODAY(),$BF11&gt;=0),$K11,0)+IF(AND($L$1&gt;TODAY(),$BF11&gt;=0),$L11,0)+IF(AND($M$1&gt;TODAY(),$BF11&gt;=0),$M11,0)+IF(AND($N$1&gt;TODAY(),$BF11&gt;=0),$N11,0)+IF(AND($O$1&gt;TODAY(),$BF11&gt;=0),$O11,0)+IF(AND($P$1&gt;TODAY(),$BF11&gt;=0),$P11,0)+IF(AND($Q$1&gt;TODAY(),$BF11&gt;=0),$Q11,0)+IF(AND($R$1&gt;TODAY(),$BF11&gt;=0),$R11,0)+IF(AND($S$1&gt;TODAY(),$BF11&gt;=0),$S11,0)+IF(AND($T$1&gt;TODAY(),$BF11&gt;=0),$T11,0)+IF(AND($U$1&gt;TODAY(),$BF11&gt;=0),$U11,0)+IF(AND($V$1&gt;TODAY(),$BF11&gt;=0),$V11,0)+IF(AND($W$1&gt;TODAY(),$BF11&gt;=0),$W11,0)+IF(AND($X$1&gt;TODAY(),$BF11&gt;=0),$X11,0)+IF(AND($Y$1&gt;TODAY(),$BF11&gt;=0),$Y11,0)+IF(AND($Z$1&gt;TODAY(),$BF11&gt;=0),$Z11,0)+IF(AND($AA$1&gt;TODAY(),$BF11&gt;=0),$AA11,0)+IF(AND($AB$1&gt;TODAY(),$BF11&gt;=0),$AB11,0)+IF(AND($AC$1&gt;TODAY(),$BF11&gt;=0),$AC11,0)+IF(AND($AD$1&gt;TODAY(),$BF11&gt;=0),$AD11,0)+IF(AND($AE$1&gt;TODAY(),$BF11&gt;=0),$AE11,0)+IF(AND($AF$1&gt;TODAY(),$BF11&gt;=0),$AF11,0)+IF(AND($AG$1&gt;TODAY(),$BF11&gt;=0),$AG11,0)+IF(AND($AH$1&gt;TODAY(),$BF11&gt;=0),$AH11,0)+IF(AND($AI$1&gt;TODAY(),$BF11&gt;=0),$AI11,0)+IF(AND($AJ$1&gt;TODAY(),$BF11&gt;=0),$AJ11,0)+IF(AND($AK$1&gt;TODAY(),$BF11&gt;=0),$AK11,0)+IF(AND($AL$1&gt;TODAY(),$BF11&gt;=0),$AL11,0)+IF(AND($AM$1&gt;TODAY(),$BF11&gt;=0),$AM11,0)+IF(AND($AN$1&gt;TODAY(),$BF11&gt;=0),$AN11,0)+IF(AND($AO$1&gt;TODAY(),$BF11&gt;=0),$AO11,0)+IF(AND($AP$1&gt;TODAY(),$BF11&gt;=0),$AP11,0)+IF(AND($AQ$1&gt;TODAY(),$BF11&gt;=0),$AQ11,0)+IF(AND($AR$1&gt;TODAY(),$BF11&gt;=0),$AR11,0)+IF(AND($AS$1&gt;TODAY(),$BF11&gt;=0),$AS11,0)+IF(AND($AT$1&gt;TODAY(),$BF11&gt;=0),$AT11,0)+IF(AND($AU$1&gt;TODAY(),$BF11&gt;=0),$AU11,0)+IF(AND($AV$1&gt;TODAY(),$BF11&gt;=0),$AV11,0)+IF(AND($AW$1&gt;TODAY(),$BF11&gt;=0),$AW11,0)+IF(AND($AX$1&gt;TODAY(),$BF11&gt;=0),$AX11,0)+IF(AND($AY$1&gt;TODAY(),$BF11&gt;=0),$AY11,0)+IF(AND($AZ$1&gt;TODAY(),$BF11&gt;=0),$AZ11,0)+IF(AND($BA$1&gt;TODAY(),$BF11&gt;=0),$BA11,0)+IF(AND($BB$1&gt;TODAY(),$BF11&gt;=0),$BB11,0)  +IF(AND($BC$1&gt;TODAY(),$BF11&gt;=0),$BC11,0)+BN11</f>
        <v>0</v>
      </c>
      <c r="BH11" s="78">
        <f t="shared" ca="1" si="17"/>
        <v>0</v>
      </c>
      <c r="BI11" s="78">
        <f t="shared" ref="BI11" ca="1" si="23">BJ11+BG11</f>
        <v>19.5</v>
      </c>
      <c r="BJ11" s="78">
        <f t="shared" ref="BJ11" ca="1" si="24">IF(AND($C$1&lt;=TODAY(),C11&gt;0),$C11)+IF(AND($D$1&lt;=TODAY(),D11&gt;0),$D11)+IF(AND($E$1&lt;=TODAY(),E11&gt;0),$E11)+IF(AND($F$1&lt;=TODAY(),F11&gt;0),$F11)+IF(AND($G$1&lt;=TODAY(),G11&gt;0),$G11)+IF(AND($H$1&lt;=TODAY(),H11&gt;0),$H11)+IF(AND($I$1&lt;=TODAY(),I11&gt;0),$I11)+IF(AND($J$1&lt;=TODAY(),J11&gt;0),$J11)+IF(AND($K$1&lt;=TODAY(),K11&gt;0),$K11)+IF(AND($L$1&lt;=TODAY(),L11&gt;0),$L11)+IF(AND($M$1&lt;=TODAY(),M11&gt;0),$M11)+IF(AND($N$1&lt;=TODAY(),N11&gt;0),$N11)+IF(AND($O$1&lt;=TODAY(),O11&gt;0),$O11)+IF(AND($P$1&lt;=TODAY(),P11&gt;0),$P11)+IF(AND($Q$1&lt;=TODAY(),Q11&gt;0),$Q11)+IF(AND($R$1&lt;=TODAY(),R11&gt;0),$R11)+IF(AND($S$1&lt;=TODAY(),S11&gt;0),$S11)+IF(AND($T$1&lt;=TODAY(),T11&gt;0),$T11)+IF(AND($U$1&lt;=TODAY(),U11&gt;0),$U11)+IF(AND($V$1&lt;=TODAY(),V11&gt;0),$V11)+IF(AND($W$1&lt;=TODAY(),W11&gt;0),$W11)+IF(AND($X$1&lt;=TODAY(),X11&gt;0),$X11)+IF(AND($Y$1&lt;=TODAY(),Y11&gt;0),$Y11)+IF(AND($Z$1&lt;=TODAY(),Z11&gt;0),$Z11)+IF(AND($AA$1&lt;=TODAY(),AA11&gt;0),$AA11)+IF(AND($AB$1&lt;=TODAY(),AB11&gt;0),$AB11)+IF(AND($AC$1&lt;=TODAY(),AC11&gt;0),$AC11)+IF(AND($AD$1&lt;=TODAY(),AD11&gt;0),$AD11)+IF(AND($AE$1&lt;=TODAY(),AE11&gt;0),$AE11)+IF(AND($AF$1&lt;=TODAY(),AF11&gt;0),$AF11)+IF(AND($AG$1&lt;=TODAY(),AG11&gt;0),$AG11)+IF(AND($AH$1&lt;=TODAY(),AH11&gt;0),$AH11)+IF(AND($AI$1&lt;=TODAY(),AI11&gt;0),$AI11)+IF(AND($AJ$1&lt;=TODAY(),AJ11&gt;0),$AJ11)+IF(AND($AK$1&lt;=TODAY(),AK11&gt;0),$AK11)+IF(AND($AL$1&lt;=TODAY(),AL11&gt;0),$AL11)+IF(AND($AM$1&lt;=TODAY(),AM11&gt;0),$AM11)+IF(AND($AN$1&lt;=TODAY(),AN11&gt;0),$AN11)+IF(AND($AO$1&lt;=TODAY(),AO11&gt;0),$AO11)+IF(AND($AP$1&lt;=TODAY(),AP11&gt;0),$AP11)+IF(AND($AQ$1&lt;=TODAY(),AQ11&gt;0),$AQ11)+IF(AND($AR$1&lt;=TODAY(),AR11&gt;0),$AR11)+IF(AND($AS$1&lt;=TODAY(),AS11&gt;0),$AS11)+IF(AND($AT$1&lt;=TODAY(),AT11&gt;0),$AT11)+IF(AND($AU$1&lt;=TODAY(),AU11&gt;0),$AU11)+IF(AND($AV$1&lt;=TODAY(),AV11&gt;0),$AV11)+IF(AND($AW$1&lt;=TODAY(),AW11&gt;0),$AW11)+IF(AND($AX$1&lt;=TODAY(),AX11&gt;0),$AX11)+IF(AND($AY$1&lt;=TODAY(),AY11&gt;0),$AY11)+IF(AND($AZ$1&lt;=TODAY(),AZ11&gt;0),$AZ11)+IF(AND($BA$1&lt;=TODAY(),BA11&gt;0),$BA11)+IF(AND($BB$1&lt;=TODAY(),BB11&gt;0),$BB11)+IF(AND($BC$1&lt;=TODAY(),BC11&gt;0),$BC11)</f>
        <v>19.5</v>
      </c>
      <c r="BK11" s="78">
        <f t="shared" si="1"/>
        <v>-17.930769230769229</v>
      </c>
      <c r="BL11" s="79">
        <f t="shared" ref="BL11" ca="1" si="25">IFERROR(BJ11+BK11+BS11,0)</f>
        <v>1.5692307692307708</v>
      </c>
      <c r="BM11" s="80">
        <f t="shared" ref="BM11" ca="1" si="26">IF(C$1&lt;=TODAY(),COUNT(C11))+IF(D$1&lt;=TODAY(),COUNT(D11))+IF(E$1&lt;=TODAY(),COUNT(E11))+IF(F$1&lt;=TODAY(),COUNT(F11))+IF(G$1&lt;=TODAY(),COUNT(G11))+IF(H$1&lt;=TODAY(),COUNT(H11))+IF(I$1&lt;=TODAY(),COUNT(I11))+IF(J$1&lt;=TODAY(),COUNT(J11))+IF(K$1&lt;=TODAY(),COUNT(K11))+IF(L$1&lt;=TODAY(),COUNT(L11))+IF(M$1&lt;=TODAY(),COUNT(M11))+IF(N$1&lt;=TODAY(),COUNT(N11))+IF(O$1&lt;=TODAY(),COUNT(O11))+IF(P$1&lt;=TODAY(),COUNT(P11))+IF(Q$1&lt;=TODAY(),COUNT(Q11))+IF(R$1&lt;=TODAY(),COUNT(R11))+IF(S$1&lt;=TODAY(),COUNT(S11))+IF(T$1&lt;=TODAY(),COUNT(T11))+IF(U$1&lt;=TODAY(),COUNT(U11))+IF(V$1&lt;=TODAY(),COUNT(V11))+IF(W$1&lt;=TODAY(),COUNT(W11))+IF(X$1&lt;=TODAY(),COUNT(X11))+IF(Y$1&lt;=TODAY(),COUNT(Y11))+IF(Z$1&lt;=TODAY(),COUNT(Z11))+IF(AA$1&lt;=TODAY(),COUNT(AA11))+IF(AB$1&lt;=TODAY(),COUNT(AB11))+IF(AC$1&lt;=TODAY(),COUNT(AC11))+IF(AD$1&lt;=TODAY(),COUNT(AD11))++IF(AE$1&lt;=TODAY(),COUNT(AE11))+IF(AF$1&lt;=TODAY(),COUNT(AF11))+IF(AG$1&lt;=TODAY(),COUNT(AG11))+IF(AH$1&lt;=TODAY(),COUNT(AH11))+IF(AI$1&lt;=TODAY(),COUNT(AI11))+IF(AJ$1&lt;=TODAY(),COUNT(AJ11))+IF(AK$1&lt;=TODAY(),COUNT(AK11))+IF(AL$1&lt;=TODAY(),COUNT(AL11))+IF(AM$1&lt;=TODAY(),COUNT(AM11))+IF(AN$1&lt;=TODAY(),COUNT(AN11))+IF(AO$1&lt;=TODAY(),COUNT(AO11))+IF(AP$1&lt;=TODAY(),COUNT(AP11))+IF(AQ$1&lt;=TODAY(),COUNT(AQ11))+IF(AR$1&lt;=TODAY(),COUNT(AR11))+IF(AS$1&lt;=TODAY(),COUNT(AS11))+IF(AT$1&lt;=TODAY(),COUNT(AT11))+IF(AU$1&lt;=TODAY(),COUNT(AU11))+IF(AV$1&lt;=TODAY(),COUNT(AV11))+IF(AW$1&lt;=TODAY(),COUNT(AW11))+IF(AX$1&lt;=TODAY(),COUNT(AX11))+IF(AY$1&lt;=TODAY(),COUNT(AY11))+IF(AZ$1&lt;=TODAY(),COUNT(AZ11))+IF(BA$1&lt;=TODAY(),COUNT(BA11))+IF(BB$1&lt;=TODAY(),COUNT(BB11))+IF(BC$1&lt;=TODAY(),COUNT(BC11))</f>
        <v>3</v>
      </c>
      <c r="BN11" s="79"/>
      <c r="BO11" s="79">
        <f t="shared" si="13"/>
        <v>0</v>
      </c>
      <c r="BP11" s="47">
        <f t="shared" ca="1" si="2"/>
        <v>6.6964285714285711E-3</v>
      </c>
      <c r="BQ11" s="79">
        <f t="shared" ca="1" si="14"/>
        <v>0</v>
      </c>
      <c r="BR11" s="79">
        <f t="shared" si="3"/>
        <v>0</v>
      </c>
      <c r="BS11" s="79">
        <f t="shared" ca="1" si="15"/>
        <v>0</v>
      </c>
    </row>
    <row r="12" spans="1:71" hidden="1" x14ac:dyDescent="0.3">
      <c r="A12" s="17" t="s">
        <v>10</v>
      </c>
      <c r="B12" s="22" t="s">
        <v>22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76">
        <f t="shared" si="8"/>
        <v>0</v>
      </c>
      <c r="BE12" s="77">
        <f t="shared" ref="BE12:BE15" si="27">BD12</f>
        <v>0</v>
      </c>
      <c r="BF12" s="78">
        <f t="shared" ref="BF12:BF15" ca="1" si="28">IF(AND($C$1&lt;TODAY(),$C12&lt;0),$C12,0)+IF(AND($D$1&lt;TODAY(),$D12&lt;0),$D12,0)+IF(AND($E$1&lt;TODAY(),$E12&lt;0),$E12,0)+IF(AND($F$1&lt;TODAY(),$F12&lt;0),$F12,0)+IF(AND($G$1&lt;TODAY(),$G12&lt;0),$G12,0)+IF(AND($H$1&lt;TODAY(),$H12&lt;0),$H12,0)+IF(AND($I$1&lt;TODAY(),$I12&lt;0),$I12,0)+IF(AND($J$1&lt;TODAY(),$J12&lt;0),$J12,0)+IF(AND($K$1&lt;TODAY(),$K12&lt;0),$K12,0)+IF(AND($L$1&lt;TODAY(),$L12&lt;0),$L12,0)+IF(AND($M$1&lt;TODAY(),$M12&lt;0),$M12,0)+IF(AND($N$1&lt;TODAY(),$N12&lt;0),$N12,0)+IF(AND($O$1&lt;TODAY(),$O12&lt;0),$O12,0)+IF(AND($P$1&lt;TODAY(),$P12&lt;0),$P12,0)+IF(AND($Q$1&lt;TODAY(),$Q12&lt;0),$Q12,0)+IF(AND($R$1&lt;TODAY(),$R12&lt;0),$R12,0)+IF(AND($S$1&lt;TODAY(),$S12&lt;0),$S12,0)+IF(AND($T$1&lt;TODAY(),$T12&lt;0),$T12,0)+IF(AND($U$1&lt;TODAY(),$U12&lt;0),$U12,0)+IF(AND($V$1&lt;TODAY(),$V12&lt;0),$V12,0)+IF(AND($W$1&lt;TODAY(),$W12&lt;0),$W12,0)+IF(AND($X$1&lt;TODAY(),$X12&lt;0),$X12,0)+IF(AND($Y$1&lt;TODAY(),$Y12&lt;0),$Y12,0)+IF(AND($Z$1&lt;TODAY(),$Z12&lt;0),$Z12,0)+IF(AND($AA$1&lt;TODAY(),$AA12&lt;0),$AA12,0)+IF(AND($AB$1&lt;TODAY(),$AB12&lt;0),$AB12,0)+IF(AND($AC$1&lt;TODAY(),$AC12&lt;0),$AC12,0)+IF(AND($AD$1&lt;TODAY(),$AD12&lt;0),$AD12,0)+IF(AND($AE$1&lt;TODAY(),$AE12&lt;0),$AE12,0)+IF(AND($AF$1&lt;TODAY(),$AF12&lt;0),$AF12,0)+IF(AND($AG$1&lt;TODAY(),$AG12&lt;0),$AG12,0)+IF(AND($AH$1&lt;TODAY(),$AH12&lt;0),$AH12,0)+IF(AND($AI$1&lt;TODAY(),$AI12&lt;0),$AI12,0)+IF(AND($AJ$1&lt;TODAY(),$AJ12&lt;0),$AJ12,0)+IF(AND($AK$1&lt;TODAY(),$AK12&lt;0),$AK12,0)+IF(AND($AL$1&lt;TODAY(),$AL12&lt;0),$AL12,0)+IF(AND($AM$1&lt;=TODAY(),$AM12&lt;0),$AM12,0)+IF(AND($AN$1&lt;TODAY(),$AN12&lt;0),$AN12,0)+IF(AND($AO$1&lt;TODAY(),$AO12&lt;0),$AO12,0)+IF(AND($AP$1&lt;TODAY(),$AP12&lt;0),$AP12,0)+IF(AND($AQ$1&lt;TODAY(),$AQ12&lt;0),$AQ12,0)+IF(AND($AR$1&lt;TODAY(),$AR12&lt;0),$AR12,0)+IF(AND($AS$1&lt;TODAY(),$AS12&lt;0),$AS12,0)+IF(AND($AT$1&lt;TODAY(),$AT12&lt;0),$AT12,0)+IF(AND($AU$1&lt;TODAY(),$AU12&lt;0),$AU12,0)+IF(AND($AV$1&lt;TODAY(),$AV12&lt;0),$AV12,0)+IF(AND($AW$1&lt;TODAY(),$AW12&lt;0),$AW12,0)+IF(AND($AX$1&lt;TODAY(),$AX12&lt;0),$AX12,0)+IF(AND($AY$1&lt;TODAY(),$AY12&lt;0),$AY12,0)+IF(AND($AZ$1&lt;TODAY(),$AZ12&lt;0),$AZ12,0)+IF(AND($BA$1&lt;TODAY(),$BA12&lt;0),$BA12,0)+IF(AND($BC$1&lt;TODAY(),$BC12&lt;0),$BC12,0)</f>
        <v>0</v>
      </c>
      <c r="BG12" s="78">
        <f ca="1">IF(AND($C$1&gt;TODAY(),$BF12&gt;=0),$C12,0)+IF(AND($D$1&gt;TODAY(),$BF12&gt;=0),$D12,0)+IF(AND($E$1&gt;TODAY(),$BF12&gt;=0),$E12,0)+IF(AND($F$1&gt;TODAY(),$BF12&gt;=0),$F12,0)+IF(AND($G$1&gt;TODAY(),$BF12&gt;=0),$G12,0)+IF(AND($H$1&gt;TODAY(),$BF12&gt;=0),$H12,0)+IF(AND($I$1&gt;TODAY(),$BF12&gt;=0),$I12,0)+IF(AND($J$1&gt;TODAY(),$BF12&gt;=0),$J12,0)+IF(AND($K$1&gt;TODAY(),$BF12&gt;=0),$K12,0)+IF(AND($L$1&gt;TODAY(),$BF12&gt;=0),$L12,0)+IF(AND($M$1&gt;TODAY(),$BF12&gt;=0),$M12,0)+IF(AND($N$1&gt;TODAY(),$BF12&gt;=0),$N12,0)+IF(AND($O$1&gt;TODAY(),$BF12&gt;=0),$O12,0)+IF(AND($P$1&gt;TODAY(),$BF12&gt;=0),$P12,0)+IF(AND($Q$1&gt;TODAY(),$BF12&gt;=0),$Q12,0)+IF(AND($R$1&gt;TODAY(),$BF12&gt;=0),$R12,0)+IF(AND($S$1&gt;TODAY(),$BF12&gt;=0),$S12,0)+IF(AND($T$1&gt;TODAY(),$BF12&gt;=0),$T12,0)+IF(AND($U$1&gt;TODAY(),$BF12&gt;=0),$U12,0)+IF(AND($V$1&gt;TODAY(),$BF12&gt;=0),$V12,0)+IF(AND($W$1&gt;TODAY(),$BF12&gt;=0),$W12,0)+IF(AND($X$1&gt;TODAY(),$BF12&gt;=0),$X12,0)+IF(AND($Y$1&gt;TODAY(),$BF12&gt;=0),$Y12,0)+IF(AND($Z$1&gt;TODAY(),$BF12&gt;=0),$Z12,0)+IF(AND($AA$1&gt;TODAY(),$BF12&gt;=0),$AA12,0)+IF(AND($AB$1&gt;TODAY(),$BF12&gt;=0),$AB12,0)+IF(AND($AC$1&gt;TODAY(),$BF12&gt;=0),$AC12,0)+IF(AND($AD$1&gt;TODAY(),$BF12&gt;=0),$AD12,0)+IF(AND($AE$1&gt;TODAY(),$BF12&gt;=0),$AE12,0)+IF(AND($AF$1&gt;TODAY(),$BF12&gt;=0),$AF12,0)+IF(AND($AG$1&gt;TODAY(),$BF12&gt;=0),$AG12,0)+IF(AND($AH$1&gt;TODAY(),$BF12&gt;=0),$AH12,0)+IF(AND($AI$1&gt;TODAY(),$BF12&gt;=0),$AI12,0)+IF(AND($AJ$1&gt;TODAY(),$BF12&gt;=0),$AJ12,0)+IF(AND($AK$1&gt;TODAY(),$BF12&gt;=0),$AK12,0)+IF(AND($AL$1&gt;TODAY(),$BF12&gt;=0),$AL12,0)+IF(AND($AM$1&gt;TODAY(),$BF12&gt;=0),$AM12,0)+IF(AND($AN$1&gt;TODAY(),$BF12&gt;=0),$AN12,0)+IF(AND($AO$1&gt;TODAY(),$BF12&gt;=0),$AO12,0)+IF(AND($AP$1&gt;TODAY(),$BF12&gt;=0),$AP12,0)+IF(AND($AQ$1&gt;TODAY(),$BF12&gt;=0),$AQ12,0)+IF(AND($AR$1&gt;TODAY(),$BF12&gt;=0),$AR12,0)+IF(AND($AS$1&gt;TODAY(),$BF12&gt;=0),$AS12,0)+IF(AND($AT$1&gt;TODAY(),$BF12&gt;=0),$AT12,0)+IF(AND($AU$1&gt;TODAY(),$BF12&gt;=0),$AU12,0)+IF(AND($AV$1&gt;TODAY(),$BF12&gt;=0),$AV12,0)+IF(AND($AW$1&gt;TODAY(),$BF12&gt;=0),$AW12,0)+IF(AND($AX$1&gt;TODAY(),$BF12&gt;=0),$AX12,0)+IF(AND($AY$1&gt;TODAY(),$BF12&gt;=0),$AY12,0)+IF(AND($AZ$1&gt;TODAY(),$BF12&gt;=0),$AZ12,0)+IF(AND($BA$1&gt;TODAY(),$BF12&gt;=0),$BA12,0)+IF(AND($BB$1&gt;TODAY(),$BF12&gt;=0),$BB12,0)  +IF(AND($BC$1&gt;TODAY(),$BF12&gt;=0),$BC12,0)+BN12</f>
        <v>0</v>
      </c>
      <c r="BH12" s="78">
        <f t="shared" ca="1" si="17"/>
        <v>0</v>
      </c>
      <c r="BI12" s="78">
        <f ca="1">BJ12+BG12</f>
        <v>0</v>
      </c>
      <c r="BJ12" s="78">
        <f ca="1">IF(AND($C$1&lt;=TODAY(),C12&gt;0),$C12)+IF(AND($D$1&lt;=TODAY(),D12&gt;0),$D12)+IF(AND($E$1&lt;=TODAY(),E12&gt;0),$E12)+IF(AND($F$1&lt;=TODAY(),F12&gt;0),$F12)+IF(AND($G$1&lt;=TODAY(),G12&gt;0),$G12)+IF(AND($H$1&lt;=TODAY(),H12&gt;0),$H12)+IF(AND($I$1&lt;=TODAY(),I12&gt;0),$I12)+IF(AND($J$1&lt;=TODAY(),J12&gt;0),$J12)+IF(AND($K$1&lt;=TODAY(),K12&gt;0),$K12)+IF(AND($L$1&lt;=TODAY(),L12&gt;0),$L12)+IF(AND($M$1&lt;=TODAY(),M12&gt;0),$M12)+IF(AND($N$1&lt;=TODAY(),N12&gt;0),$N12)+IF(AND($O$1&lt;=TODAY(),O12&gt;0),$O12)+IF(AND($P$1&lt;=TODAY(),P12&gt;0),$P12)+IF(AND($Q$1&lt;=TODAY(),Q12&gt;0),$Q12)+IF(AND($R$1&lt;=TODAY(),R12&gt;0),$R12)+IF(AND($S$1&lt;=TODAY(),S12&gt;0),$S12)+IF(AND($T$1&lt;=TODAY(),T12&gt;0),$T12)+IF(AND($U$1&lt;=TODAY(),U12&gt;0),$U12)+IF(AND($V$1&lt;=TODAY(),V12&gt;0),$V12)+IF(AND($W$1&lt;=TODAY(),W12&gt;0),$W12)+IF(AND($X$1&lt;=TODAY(),X12&gt;0),$X12)+IF(AND($Y$1&lt;=TODAY(),Y12&gt;0),$Y12)+IF(AND($Z$1&lt;=TODAY(),Z12&gt;0),$Z12)+IF(AND($AA$1&lt;=TODAY(),AA12&gt;0),$AA12)+IF(AND($AB$1&lt;=TODAY(),AB12&gt;0),$AB12)+IF(AND($AC$1&lt;=TODAY(),AC12&gt;0),$AC12)+IF(AND($AD$1&lt;=TODAY(),AD12&gt;0),$AD12)+IF(AND($AE$1&lt;=TODAY(),AE12&gt;0),$AE12)+IF(AND($AF$1&lt;=TODAY(),AF12&gt;0),$AF12)+IF(AND($AG$1&lt;=TODAY(),AG12&gt;0),$AG12)+IF(AND($AH$1&lt;=TODAY(),AH12&gt;0),$AH12)+IF(AND($AI$1&lt;=TODAY(),AI12&gt;0),$AI12)+IF(AND($AJ$1&lt;=TODAY(),AJ12&gt;0),$AJ12)+IF(AND($AK$1&lt;=TODAY(),AK12&gt;0),$AK12)+IF(AND($AL$1&lt;=TODAY(),AL12&gt;0),$AL12)+IF(AND($AM$1&lt;=TODAY(),AM12&gt;0),$AM12)+IF(AND($AN$1&lt;=TODAY(),AN12&gt;0),$AN12)+IF(AND($AO$1&lt;=TODAY(),AO12&gt;0),$AO12)+IF(AND($AP$1&lt;=TODAY(),AP12&gt;0),$AP12)+IF(AND($AQ$1&lt;=TODAY(),AQ12&gt;0),$AQ12)+IF(AND($AR$1&lt;=TODAY(),AR12&gt;0),$AR12)+IF(AND($AS$1&lt;=TODAY(),AS12&gt;0),$AS12)+IF(AND($AT$1&lt;=TODAY(),AT12&gt;0),$AT12)+IF(AND($AU$1&lt;=TODAY(),AU12&gt;0),$AU12)+IF(AND($AV$1&lt;=TODAY(),AV12&gt;0),$AV12)+IF(AND($AW$1&lt;=TODAY(),AW12&gt;0),$AW12)+IF(AND($AX$1&lt;=TODAY(),AX12&gt;0),$AX12)+IF(AND($AY$1&lt;=TODAY(),AY12&gt;0),$AY12)+IF(AND($AZ$1&lt;=TODAY(),AZ12&gt;0),$AZ12)+IF(AND($BA$1&lt;=TODAY(),BA12&gt;0),$BA12)+IF(AND($BB$1&lt;=TODAY(),BB12&gt;0),$BB12)+IF(AND($BC$1&lt;=TODAY(),BC12&gt;0),$BC12)</f>
        <v>0</v>
      </c>
      <c r="BK12" s="78">
        <f t="shared" si="1"/>
        <v>0</v>
      </c>
      <c r="BL12" s="79">
        <f ca="1">IFERROR(BJ12+BK12+BS12,0)</f>
        <v>0</v>
      </c>
      <c r="BM12" s="80">
        <f ca="1">IF(C$1&lt;=TODAY(),COUNT(C12))+IF(D$1&lt;=TODAY(),COUNT(D12))+IF(E$1&lt;=TODAY(),COUNT(E12))+IF(F$1&lt;=TODAY(),COUNT(F12))+IF(G$1&lt;=TODAY(),COUNT(G12))+IF(H$1&lt;=TODAY(),COUNT(H12))+IF(I$1&lt;=TODAY(),COUNT(I12))+IF(J$1&lt;=TODAY(),COUNT(J12))+IF(K$1&lt;=TODAY(),COUNT(K12))+IF(L$1&lt;=TODAY(),COUNT(L12))+IF(M$1&lt;=TODAY(),COUNT(M12))+IF(N$1&lt;=TODAY(),COUNT(N12))+IF(O$1&lt;=TODAY(),COUNT(O12))+IF(P$1&lt;=TODAY(),COUNT(P12))+IF(Q$1&lt;=TODAY(),COUNT(Q12))+IF(R$1&lt;=TODAY(),COUNT(R12))+IF(S$1&lt;=TODAY(),COUNT(S12))+IF(T$1&lt;=TODAY(),COUNT(T12))+IF(U$1&lt;=TODAY(),COUNT(U12))+IF(V$1&lt;=TODAY(),COUNT(V12))+IF(W$1&lt;=TODAY(),COUNT(W12))+IF(X$1&lt;=TODAY(),COUNT(X12))+IF(Y$1&lt;=TODAY(),COUNT(Y12))+IF(Z$1&lt;=TODAY(),COUNT(Z12))+IF(AA$1&lt;=TODAY(),COUNT(AA12))+IF(AB$1&lt;=TODAY(),COUNT(AB12))+IF(AC$1&lt;=TODAY(),COUNT(AC12))+IF(AD$1&lt;=TODAY(),COUNT(AD12))++IF(AE$1&lt;=TODAY(),COUNT(AE12))+IF(AF$1&lt;=TODAY(),COUNT(AF12))+IF(AG$1&lt;=TODAY(),COUNT(AG12))+IF(AH$1&lt;=TODAY(),COUNT(AH12))+IF(AI$1&lt;=TODAY(),COUNT(AI12))+IF(AJ$1&lt;=TODAY(),COUNT(AJ12))+IF(AK$1&lt;=TODAY(),COUNT(AK12))+IF(AL$1&lt;=TODAY(),COUNT(AL12))+IF(AM$1&lt;=TODAY(),COUNT(AM12))+IF(AN$1&lt;=TODAY(),COUNT(AN12))+IF(AO$1&lt;=TODAY(),COUNT(AO12))+IF(AP$1&lt;=TODAY(),COUNT(AP12))+IF(AQ$1&lt;=TODAY(),COUNT(AQ12))+IF(AR$1&lt;=TODAY(),COUNT(AR12))+IF(AS$1&lt;=TODAY(),COUNT(AS12))+IF(AT$1&lt;=TODAY(),COUNT(AT12))+IF(AU$1&lt;=TODAY(),COUNT(AU12))+IF(AV$1&lt;=TODAY(),COUNT(AV12))+IF(AW$1&lt;=TODAY(),COUNT(AW12))+IF(AX$1&lt;=TODAY(),COUNT(AX12))+IF(AY$1&lt;=TODAY(),COUNT(AY12))+IF(AZ$1&lt;=TODAY(),COUNT(AZ12))+IF(BA$1&lt;=TODAY(),COUNT(BA12))+IF(BB$1&lt;=TODAY(),COUNT(BB12))+IF(BC$1&lt;=TODAY(),COUNT(BC12))</f>
        <v>0</v>
      </c>
      <c r="BN12" s="79"/>
      <c r="BO12" s="79">
        <f t="shared" si="13"/>
        <v>0</v>
      </c>
      <c r="BP12" s="47">
        <f t="shared" ca="1" si="2"/>
        <v>0</v>
      </c>
      <c r="BQ12" s="79">
        <f t="shared" ca="1" si="14"/>
        <v>0</v>
      </c>
      <c r="BR12" s="79">
        <f t="shared" si="3"/>
        <v>0</v>
      </c>
      <c r="BS12" s="79">
        <f t="shared" ca="1" si="15"/>
        <v>0</v>
      </c>
    </row>
    <row r="13" spans="1:71" hidden="1" x14ac:dyDescent="0.3">
      <c r="A13" s="17" t="s">
        <v>12</v>
      </c>
      <c r="B13" s="22" t="s">
        <v>18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76">
        <f t="shared" si="8"/>
        <v>0</v>
      </c>
      <c r="BE13" s="77">
        <f t="shared" si="27"/>
        <v>0</v>
      </c>
      <c r="BF13" s="78">
        <f t="shared" ca="1" si="28"/>
        <v>0</v>
      </c>
      <c r="BG13" s="78">
        <f t="shared" ref="BG13:BG14" ca="1" si="29">IF(AND($C$1&gt;TODAY(),$BF13&gt;=0),$C13,0)+IF(AND($D$1&gt;TODAY(),$BF13&gt;=0),$D13,0)+IF(AND($E$1&gt;TODAY(),$BF13&gt;=0),$E13,0)+IF(AND($F$1&gt;TODAY(),$BF13&gt;=0),$F13,0)+IF(AND($G$1&gt;TODAY(),$BF13&gt;=0),$G13,0)+IF(AND($H$1&gt;TODAY(),$BF13&gt;=0),$H13,0)+IF(AND($I$1&gt;TODAY(),$BF13&gt;=0),$I13,0)+IF(AND($J$1&gt;TODAY(),$BF13&gt;=0),$J13,0)+IF(AND($K$1&gt;TODAY(),$BF13&gt;=0),$K13,0)+IF(AND($L$1&gt;TODAY(),$BF13&gt;=0),$L13,0)+IF(AND($M$1&gt;TODAY(),$BF13&gt;=0),$M13,0)+IF(AND($N$1&gt;TODAY(),$BF13&gt;=0),$N13,0)+IF(AND($O$1&gt;TODAY(),$BF13&gt;=0),$O13,0)+IF(AND($P$1&gt;TODAY(),$BF13&gt;=0),$P13,0)+IF(AND($Q$1&gt;TODAY(),$BF13&gt;=0),$Q13,0)+IF(AND($R$1&gt;TODAY(),$BF13&gt;=0),$R13,0)+IF(AND($S$1&gt;TODAY(),$BF13&gt;=0),$S13,0)+IF(AND($T$1&gt;TODAY(),$BF13&gt;=0),$T13,0)+IF(AND($U$1&gt;TODAY(),$BF13&gt;=0),$U13,0)+IF(AND($V$1&gt;TODAY(),$BF13&gt;=0),$V13,0)+IF(AND($W$1&gt;TODAY(),$BF13&gt;=0),$W13,0)+IF(AND($X$1&gt;TODAY(),$BF13&gt;=0),$X13,0)+IF(AND($Y$1&gt;TODAY(),$BF13&gt;=0),$Y13,0)+IF(AND($Z$1&gt;TODAY(),$BF13&gt;=0),$Z13,0)+IF(AND($AA$1&gt;TODAY(),$BF13&gt;=0),$AA13,0)+IF(AND($AB$1&gt;TODAY(),$BF13&gt;=0),$AB13,0)+IF(AND($AC$1&gt;TODAY(),$BF13&gt;=0),$AC13,0)+IF(AND($AD$1&gt;TODAY(),$BF13&gt;=0),$AD13,0)+IF(AND($AE$1&gt;TODAY(),$BF13&gt;=0),$AE13,0)+IF(AND($AF$1&gt;TODAY(),$BF13&gt;=0),$AF13,0)+IF(AND($AG$1&gt;TODAY(),$BF13&gt;=0),$AG13,0)+IF(AND($AH$1&gt;TODAY(),$BF13&gt;=0),$AH13,0)+IF(AND($AI$1&gt;TODAY(),$BF13&gt;=0),$AI13,0)+IF(AND($AJ$1&gt;TODAY(),$BF13&gt;=0),$AJ13,0)+IF(AND($AK$1&gt;TODAY(),$BF13&gt;=0),$AK13,0)+IF(AND($AL$1&gt;TODAY(),$BF13&gt;=0),$AL13,0)+IF(AND($AM$1&gt;TODAY(),$BF13&gt;=0),$AM13,0)+IF(AND($AN$1&gt;TODAY(),$BF13&gt;=0),$AN13,0)+IF(AND($AO$1&gt;TODAY(),$BF13&gt;=0),$AO13,0)+IF(AND($AP$1&gt;TODAY(),$BF13&gt;=0),$AP13,0)+IF(AND($AQ$1&gt;TODAY(),$BF13&gt;=0),$AQ13,0)+IF(AND($AR$1&gt;TODAY(),$BF13&gt;=0),$AR13,0)+IF(AND($AS$1&gt;TODAY(),$BF13&gt;=0),$AS13,0)+IF(AND($AT$1&gt;TODAY(),$BF13&gt;=0),$AT13,0)+IF(AND($AU$1&gt;TODAY(),$BF13&gt;=0),$AU13,0)+IF(AND($AV$1&gt;TODAY(),$BF13&gt;=0),$AV13,0)+IF(AND($AW$1&gt;TODAY(),$BF13&gt;=0),$AW13,0)+IF(AND($AX$1&gt;TODAY(),$BF13&gt;=0),$AX13,0)+IF(AND($AY$1&gt;TODAY(),$BF13&gt;=0),$AY13,0)+IF(AND($AZ$1&gt;TODAY(),$BF13&gt;=0),$AZ13,0)+IF(AND($BA$1&gt;TODAY(),$BF13&gt;=0),$BA13,0)+IF(AND($BB$1&gt;TODAY(),$BF13&gt;=0),$BB13,0)  +IF(AND($BC$1&gt;TODAY(),$BF13&gt;=0),$BC13,0)+BN13</f>
        <v>0</v>
      </c>
      <c r="BH13" s="78">
        <f t="shared" ca="1" si="17"/>
        <v>0</v>
      </c>
      <c r="BI13" s="78">
        <f t="shared" ref="BI13:BI14" ca="1" si="30">BJ13+BG13</f>
        <v>0</v>
      </c>
      <c r="BJ13" s="78">
        <f t="shared" ref="BJ13:BJ14" ca="1" si="31">IF(AND($C$1&lt;=TODAY(),C13&gt;0),$C13)+IF(AND($D$1&lt;=TODAY(),D13&gt;0),$D13)+IF(AND($E$1&lt;=TODAY(),E13&gt;0),$E13)+IF(AND($F$1&lt;=TODAY(),F13&gt;0),$F13)+IF(AND($G$1&lt;=TODAY(),G13&gt;0),$G13)+IF(AND($H$1&lt;=TODAY(),H13&gt;0),$H13)+IF(AND($I$1&lt;=TODAY(),I13&gt;0),$I13)+IF(AND($J$1&lt;=TODAY(),J13&gt;0),$J13)+IF(AND($K$1&lt;=TODAY(),K13&gt;0),$K13)+IF(AND($L$1&lt;=TODAY(),L13&gt;0),$L13)+IF(AND($M$1&lt;=TODAY(),M13&gt;0),$M13)+IF(AND($N$1&lt;=TODAY(),N13&gt;0),$N13)+IF(AND($O$1&lt;=TODAY(),O13&gt;0),$O13)+IF(AND($P$1&lt;=TODAY(),P13&gt;0),$P13)+IF(AND($Q$1&lt;=TODAY(),Q13&gt;0),$Q13)+IF(AND($R$1&lt;=TODAY(),R13&gt;0),$R13)+IF(AND($S$1&lt;=TODAY(),S13&gt;0),$S13)+IF(AND($T$1&lt;=TODAY(),T13&gt;0),$T13)+IF(AND($U$1&lt;=TODAY(),U13&gt;0),$U13)+IF(AND($V$1&lt;=TODAY(),V13&gt;0),$V13)+IF(AND($W$1&lt;=TODAY(),W13&gt;0),$W13)+IF(AND($X$1&lt;=TODAY(),X13&gt;0),$X13)+IF(AND($Y$1&lt;=TODAY(),Y13&gt;0),$Y13)+IF(AND($Z$1&lt;=TODAY(),Z13&gt;0),$Z13)+IF(AND($AA$1&lt;=TODAY(),AA13&gt;0),$AA13)+IF(AND($AB$1&lt;=TODAY(),AB13&gt;0),$AB13)+IF(AND($AC$1&lt;=TODAY(),AC13&gt;0),$AC13)+IF(AND($AD$1&lt;=TODAY(),AD13&gt;0),$AD13)+IF(AND($AE$1&lt;=TODAY(),AE13&gt;0),$AE13)+IF(AND($AF$1&lt;=TODAY(),AF13&gt;0),$AF13)+IF(AND($AG$1&lt;=TODAY(),AG13&gt;0),$AG13)+IF(AND($AH$1&lt;=TODAY(),AH13&gt;0),$AH13)+IF(AND($AI$1&lt;=TODAY(),AI13&gt;0),$AI13)+IF(AND($AJ$1&lt;=TODAY(),AJ13&gt;0),$AJ13)+IF(AND($AK$1&lt;=TODAY(),AK13&gt;0),$AK13)+IF(AND($AL$1&lt;=TODAY(),AL13&gt;0),$AL13)+IF(AND($AM$1&lt;=TODAY(),AM13&gt;0),$AM13)+IF(AND($AN$1&lt;=TODAY(),AN13&gt;0),$AN13)+IF(AND($AO$1&lt;=TODAY(),AO13&gt;0),$AO13)+IF(AND($AP$1&lt;=TODAY(),AP13&gt;0),$AP13)+IF(AND($AQ$1&lt;=TODAY(),AQ13&gt;0),$AQ13)+IF(AND($AR$1&lt;=TODAY(),AR13&gt;0),$AR13)+IF(AND($AS$1&lt;=TODAY(),AS13&gt;0),$AS13)+IF(AND($AT$1&lt;=TODAY(),AT13&gt;0),$AT13)+IF(AND($AU$1&lt;=TODAY(),AU13&gt;0),$AU13)+IF(AND($AV$1&lt;=TODAY(),AV13&gt;0),$AV13)+IF(AND($AW$1&lt;=TODAY(),AW13&gt;0),$AW13)+IF(AND($AX$1&lt;=TODAY(),AX13&gt;0),$AX13)+IF(AND($AY$1&lt;=TODAY(),AY13&gt;0),$AY13)+IF(AND($AZ$1&lt;=TODAY(),AZ13&gt;0),$AZ13)+IF(AND($BA$1&lt;=TODAY(),BA13&gt;0),$BA13)+IF(AND($BB$1&lt;=TODAY(),BB13&gt;0),$BB13)+IF(AND($BC$1&lt;=TODAY(),BC13&gt;0),$BC13)</f>
        <v>0</v>
      </c>
      <c r="BK13" s="78">
        <f t="shared" si="1"/>
        <v>0</v>
      </c>
      <c r="BL13" s="79">
        <f t="shared" ref="BL13:BL14" ca="1" si="32">IFERROR(BJ13+BK13+BS13,0)</f>
        <v>0</v>
      </c>
      <c r="BM13" s="80">
        <f t="shared" ref="BM13:BM14" ca="1" si="33">IF(C$1&lt;=TODAY(),COUNT(C13))+IF(D$1&lt;=TODAY(),COUNT(D13))+IF(E$1&lt;=TODAY(),COUNT(E13))+IF(F$1&lt;=TODAY(),COUNT(F13))+IF(G$1&lt;=TODAY(),COUNT(G13))+IF(H$1&lt;=TODAY(),COUNT(H13))+IF(I$1&lt;=TODAY(),COUNT(I13))+IF(J$1&lt;=TODAY(),COUNT(J13))+IF(K$1&lt;=TODAY(),COUNT(K13))+IF(L$1&lt;=TODAY(),COUNT(L13))+IF(M$1&lt;=TODAY(),COUNT(M13))+IF(N$1&lt;=TODAY(),COUNT(N13))+IF(O$1&lt;=TODAY(),COUNT(O13))+IF(P$1&lt;=TODAY(),COUNT(P13))+IF(Q$1&lt;=TODAY(),COUNT(Q13))+IF(R$1&lt;=TODAY(),COUNT(R13))+IF(S$1&lt;=TODAY(),COUNT(S13))+IF(T$1&lt;=TODAY(),COUNT(T13))+IF(U$1&lt;=TODAY(),COUNT(U13))+IF(V$1&lt;=TODAY(),COUNT(V13))+IF(W$1&lt;=TODAY(),COUNT(W13))+IF(X$1&lt;=TODAY(),COUNT(X13))+IF(Y$1&lt;=TODAY(),COUNT(Y13))+IF(Z$1&lt;=TODAY(),COUNT(Z13))+IF(AA$1&lt;=TODAY(),COUNT(AA13))+IF(AB$1&lt;=TODAY(),COUNT(AB13))+IF(AC$1&lt;=TODAY(),COUNT(AC13))+IF(AD$1&lt;=TODAY(),COUNT(AD13))++IF(AE$1&lt;=TODAY(),COUNT(AE13))+IF(AF$1&lt;=TODAY(),COUNT(AF13))+IF(AG$1&lt;=TODAY(),COUNT(AG13))+IF(AH$1&lt;=TODAY(),COUNT(AH13))+IF(AI$1&lt;=TODAY(),COUNT(AI13))+IF(AJ$1&lt;=TODAY(),COUNT(AJ13))+IF(AK$1&lt;=TODAY(),COUNT(AK13))+IF(AL$1&lt;=TODAY(),COUNT(AL13))+IF(AM$1&lt;=TODAY(),COUNT(AM13))+IF(AN$1&lt;=TODAY(),COUNT(AN13))+IF(AO$1&lt;=TODAY(),COUNT(AO13))+IF(AP$1&lt;=TODAY(),COUNT(AP13))+IF(AQ$1&lt;=TODAY(),COUNT(AQ13))+IF(AR$1&lt;=TODAY(),COUNT(AR13))+IF(AS$1&lt;=TODAY(),COUNT(AS13))+IF(AT$1&lt;=TODAY(),COUNT(AT13))+IF(AU$1&lt;=TODAY(),COUNT(AU13))+IF(AV$1&lt;=TODAY(),COUNT(AV13))+IF(AW$1&lt;=TODAY(),COUNT(AW13))+IF(AX$1&lt;=TODAY(),COUNT(AX13))+IF(AY$1&lt;=TODAY(),COUNT(AY13))+IF(AZ$1&lt;=TODAY(),COUNT(AZ13))+IF(BA$1&lt;=TODAY(),COUNT(BA13))+IF(BB$1&lt;=TODAY(),COUNT(BB13))+IF(BC$1&lt;=TODAY(),COUNT(BC13))</f>
        <v>0</v>
      </c>
      <c r="BN13" s="79"/>
      <c r="BO13" s="79">
        <f t="shared" si="13"/>
        <v>0</v>
      </c>
      <c r="BP13" s="47">
        <f t="shared" ca="1" si="2"/>
        <v>0</v>
      </c>
      <c r="BQ13" s="79">
        <f t="shared" ca="1" si="14"/>
        <v>0</v>
      </c>
      <c r="BR13" s="79">
        <f t="shared" si="3"/>
        <v>0</v>
      </c>
      <c r="BS13" s="79">
        <f t="shared" ca="1" si="15"/>
        <v>0</v>
      </c>
    </row>
    <row r="14" spans="1:71" x14ac:dyDescent="0.3">
      <c r="A14" s="17" t="s">
        <v>13</v>
      </c>
      <c r="B14" s="22" t="s">
        <v>30</v>
      </c>
      <c r="C14" s="24"/>
      <c r="D14" s="24">
        <v>6.5</v>
      </c>
      <c r="E14" s="24">
        <v>6.5</v>
      </c>
      <c r="F14" s="24">
        <v>6.5</v>
      </c>
      <c r="G14" s="24">
        <v>6.5</v>
      </c>
      <c r="H14" s="24">
        <v>4.5</v>
      </c>
      <c r="I14" s="24">
        <v>6.5</v>
      </c>
      <c r="J14" s="24">
        <v>6.5</v>
      </c>
      <c r="K14" s="24"/>
      <c r="L14" s="24">
        <v>6.5</v>
      </c>
      <c r="M14" s="24">
        <v>6.5</v>
      </c>
      <c r="N14" s="24"/>
      <c r="O14" s="24">
        <v>6.5</v>
      </c>
      <c r="P14" s="24">
        <v>6.5</v>
      </c>
      <c r="Q14" s="24">
        <v>6.5</v>
      </c>
      <c r="R14" s="24">
        <v>6.5</v>
      </c>
      <c r="S14" s="24">
        <v>6.5</v>
      </c>
      <c r="T14" s="24"/>
      <c r="U14" s="24">
        <v>6.5</v>
      </c>
      <c r="V14" s="24"/>
      <c r="W14" s="24">
        <v>6.5</v>
      </c>
      <c r="X14" s="24">
        <v>6.5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>
        <v>6.5</v>
      </c>
      <c r="AL14" s="24"/>
      <c r="AM14" s="24">
        <v>6.5</v>
      </c>
      <c r="AN14" s="24">
        <v>6.5</v>
      </c>
      <c r="AO14" s="24"/>
      <c r="AP14" s="24">
        <v>6.5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76">
        <f t="shared" si="8"/>
        <v>0</v>
      </c>
      <c r="BE14" s="77">
        <f t="shared" si="27"/>
        <v>0</v>
      </c>
      <c r="BF14" s="78">
        <f t="shared" ca="1" si="28"/>
        <v>0</v>
      </c>
      <c r="BG14" s="78">
        <f t="shared" ca="1" si="29"/>
        <v>13</v>
      </c>
      <c r="BH14" s="78">
        <f t="shared" ca="1" si="17"/>
        <v>13</v>
      </c>
      <c r="BI14" s="78">
        <f t="shared" ca="1" si="30"/>
        <v>147.5</v>
      </c>
      <c r="BJ14" s="78">
        <f t="shared" ca="1" si="31"/>
        <v>134.5</v>
      </c>
      <c r="BK14" s="78">
        <f t="shared" si="1"/>
        <v>-118.64923076923075</v>
      </c>
      <c r="BL14" s="79">
        <f t="shared" ca="1" si="32"/>
        <v>15.850769230769245</v>
      </c>
      <c r="BM14" s="80">
        <f t="shared" ca="1" si="33"/>
        <v>21</v>
      </c>
      <c r="BN14" s="79">
        <f>52-6.5-6.5-6.5-6.5-6.5-6.5</f>
        <v>13</v>
      </c>
      <c r="BO14" s="79">
        <f t="shared" si="13"/>
        <v>0</v>
      </c>
      <c r="BP14" s="47">
        <f t="shared" ca="1" si="2"/>
        <v>4.6875E-2</v>
      </c>
      <c r="BQ14" s="79">
        <f t="shared" ca="1" si="14"/>
        <v>0</v>
      </c>
      <c r="BR14" s="79">
        <f t="shared" si="3"/>
        <v>0</v>
      </c>
      <c r="BS14" s="79">
        <f t="shared" ca="1" si="15"/>
        <v>0</v>
      </c>
    </row>
    <row r="15" spans="1:71" x14ac:dyDescent="0.3">
      <c r="A15" s="17" t="s">
        <v>14</v>
      </c>
      <c r="B15" s="22" t="s">
        <v>40</v>
      </c>
      <c r="C15" s="24"/>
      <c r="D15" s="24"/>
      <c r="E15" s="24"/>
      <c r="F15" s="24"/>
      <c r="G15" s="24"/>
      <c r="H15" s="24"/>
      <c r="I15" s="24">
        <v>6.5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76">
        <f t="shared" si="8"/>
        <v>0</v>
      </c>
      <c r="BE15" s="77">
        <f t="shared" si="27"/>
        <v>0</v>
      </c>
      <c r="BF15" s="78">
        <f t="shared" ca="1" si="28"/>
        <v>0</v>
      </c>
      <c r="BG15" s="78">
        <f ca="1">IF(AND($C$1&gt;TODAY(),$BF15&gt;=0),$C15,0)+IF(AND($D$1&gt;TODAY(),$BF15&gt;=0),$D15,0)+IF(AND($E$1&gt;TODAY(),$BF15&gt;=0),$E15,0)+IF(AND($F$1&gt;TODAY(),$BF15&gt;=0),$F15,0)+IF(AND($G$1&gt;TODAY(),$BF15&gt;=0),$G15,0)+IF(AND($H$1&gt;TODAY(),$BF15&gt;=0),$H15,0)+IF(AND($I$1&gt;TODAY(),$BF15&gt;=0),$I15,0)+IF(AND($J$1&gt;TODAY(),$BF15&gt;=0),$J15,0)+IF(AND($K$1&gt;TODAY(),$BF15&gt;=0),$K15,0)+IF(AND($L$1&gt;TODAY(),$BF15&gt;=0),$L15,0)+IF(AND($M$1&gt;TODAY(),$BF15&gt;=0),$M15,0)+IF(AND($N$1&gt;TODAY(),$BF15&gt;=0),$N15,0)+IF(AND($O$1&gt;TODAY(),$BF15&gt;=0),$O15,0)+IF(AND($P$1&gt;TODAY(),$BF15&gt;=0),$P15,0)+IF(AND($Q$1&gt;TODAY(),$BF15&gt;=0),$Q15,0)+IF(AND($R$1&gt;TODAY(),$BF15&gt;=0),$R15,0)+IF(AND($S$1&gt;TODAY(),$BF15&gt;=0),$S15,0)+IF(AND($T$1&gt;TODAY(),$BF15&gt;=0),$T15,0)+IF(AND($U$1&gt;TODAY(),$BF15&gt;=0),$U15,0)+IF(AND($V$1&gt;TODAY(),$BF15&gt;=0),$V15,0)+IF(AND($W$1&gt;TODAY(),$BF15&gt;=0),$W15,0)+IF(AND($X$1&gt;TODAY(),$BF15&gt;=0),$X15,0)+IF(AND($Y$1&gt;TODAY(),$BF15&gt;=0),$Y15,0)+IF(AND($Z$1&gt;TODAY(),$BF15&gt;=0),$Z15,0)+IF(AND($AA$1&gt;TODAY(),$BF15&gt;=0),$AA15,0)+IF(AND($AB$1&gt;TODAY(),$BF15&gt;=0),$AB15,0)+IF(AND($AC$1&gt;TODAY(),$BF15&gt;=0),$AC15,0)+IF(AND($AD$1&gt;TODAY(),$BF15&gt;=0),$AD15,0)+IF(AND($AE$1&gt;TODAY(),$BF15&gt;=0),$AE15,0)+IF(AND($AF$1&gt;TODAY(),$BF15&gt;=0),$AF15,0)+IF(AND($AG$1&gt;TODAY(),$BF15&gt;=0),$AG15,0)+IF(AND($AH$1&gt;TODAY(),$BF15&gt;=0),$AH15,0)+IF(AND($AI$1&gt;TODAY(),$BF15&gt;=0),$AI15,0)+IF(AND($AJ$1&gt;TODAY(),$BF15&gt;=0),$AJ15,0)+IF(AND($AK$1&gt;TODAY(),$BF15&gt;=0),$AK15,0)+IF(AND($AL$1&gt;TODAY(),$BF15&gt;=0),$AL15,0)+IF(AND($AM$1&gt;TODAY(),$BF15&gt;=0),$AM15,0)+IF(AND($AN$1&gt;TODAY(),$BF15&gt;=0),$AN15,0)+IF(AND($AO$1&gt;TODAY(),$BF15&gt;=0),$AO15,0)+IF(AND($AP$1&gt;TODAY(),$BF15&gt;=0),$AP15,0)+IF(AND($AQ$1&gt;TODAY(),$BF15&gt;=0),$AQ15,0)+IF(AND($AR$1&gt;TODAY(),$BF15&gt;=0),$AR15,0)+IF(AND($AS$1&gt;TODAY(),$BF15&gt;=0),$AS15,0)+IF(AND($AT$1&gt;TODAY(),$BF15&gt;=0),$AT15,0)+IF(AND($AU$1&gt;TODAY(),$BF15&gt;=0),$AU15,0)+IF(AND($AV$1&gt;TODAY(),$BF15&gt;=0),$AV15,0)+IF(AND($AW$1&gt;TODAY(),$BF15&gt;=0),$AW15,0)+IF(AND($AX$1&gt;TODAY(),$BF15&gt;=0),$AX15,0)+IF(AND($AY$1&gt;TODAY(),$BF15&gt;=0),$AY15,0)+IF(AND($AZ$1&gt;TODAY(),$BF15&gt;=0),$AZ15,0)+IF(AND($BA$1&gt;TODAY(),$BF15&gt;=0),$BA15,0)+IF(AND($BB$1&gt;TODAY(),$BF15&gt;=0),$BB15,0)  +IF(AND($BC$1&gt;TODAY(),$BF15&gt;=0),$BC15,0)+BN15</f>
        <v>0</v>
      </c>
      <c r="BH15" s="78">
        <f t="shared" ca="1" si="17"/>
        <v>0</v>
      </c>
      <c r="BI15" s="78">
        <f ca="1">BJ15+BG15</f>
        <v>6.5</v>
      </c>
      <c r="BJ15" s="78">
        <f ca="1">IF(AND($C$1&lt;=TODAY(),C15&gt;0),$C15)+IF(AND($D$1&lt;=TODAY(),D15&gt;0),$D15)+IF(AND($E$1&lt;=TODAY(),E15&gt;0),$E15)+IF(AND($F$1&lt;=TODAY(),F15&gt;0),$F15)+IF(AND($G$1&lt;=TODAY(),G15&gt;0),$G15)+IF(AND($H$1&lt;=TODAY(),H15&gt;0),$H15)+IF(AND($I$1&lt;=TODAY(),I15&gt;0),$I15)+IF(AND($J$1&lt;=TODAY(),J15&gt;0),$J15)+IF(AND($K$1&lt;=TODAY(),K15&gt;0),$K15)+IF(AND($L$1&lt;=TODAY(),L15&gt;0),$L15)+IF(AND($M$1&lt;=TODAY(),M15&gt;0),$M15)+IF(AND($N$1&lt;=TODAY(),N15&gt;0),$N15)+IF(AND($O$1&lt;=TODAY(),O15&gt;0),$O15)+IF(AND($P$1&lt;=TODAY(),P15&gt;0),$P15)+IF(AND($Q$1&lt;=TODAY(),Q15&gt;0),$Q15)+IF(AND($R$1&lt;=TODAY(),R15&gt;0),$R15)+IF(AND($S$1&lt;=TODAY(),S15&gt;0),$S15)+IF(AND($T$1&lt;=TODAY(),T15&gt;0),$T15)+IF(AND($U$1&lt;=TODAY(),U15&gt;0),$U15)+IF(AND($V$1&lt;=TODAY(),V15&gt;0),$V15)+IF(AND($W$1&lt;=TODAY(),W15&gt;0),$W15)+IF(AND($X$1&lt;=TODAY(),X15&gt;0),$X15)+IF(AND($Y$1&lt;=TODAY(),Y15&gt;0),$Y15)+IF(AND($Z$1&lt;=TODAY(),Z15&gt;0),$Z15)+IF(AND($AA$1&lt;=TODAY(),AA15&gt;0),$AA15)+IF(AND($AB$1&lt;=TODAY(),AB15&gt;0),$AB15)+IF(AND($AC$1&lt;=TODAY(),AC15&gt;0),$AC15)+IF(AND($AD$1&lt;=TODAY(),AD15&gt;0),$AD15)+IF(AND($AE$1&lt;=TODAY(),AE15&gt;0),$AE15)+IF(AND($AF$1&lt;=TODAY(),AF15&gt;0),$AF15)+IF(AND($AG$1&lt;=TODAY(),AG15&gt;0),$AG15)+IF(AND($AH$1&lt;=TODAY(),AH15&gt;0),$AH15)+IF(AND($AI$1&lt;=TODAY(),AI15&gt;0),$AI15)+IF(AND($AJ$1&lt;=TODAY(),AJ15&gt;0),$AJ15)+IF(AND($AK$1&lt;=TODAY(),AK15&gt;0),$AK15)+IF(AND($AL$1&lt;=TODAY(),AL15&gt;0),$AL15)+IF(AND($AM$1&lt;=TODAY(),AM15&gt;0),$AM15)+IF(AND($AN$1&lt;=TODAY(),AN15&gt;0),$AN15)+IF(AND($AO$1&lt;=TODAY(),AO15&gt;0),$AO15)+IF(AND($AP$1&lt;=TODAY(),AP15&gt;0),$AP15)+IF(AND($AQ$1&lt;=TODAY(),AQ15&gt;0),$AQ15)+IF(AND($AR$1&lt;=TODAY(),AR15&gt;0),$AR15)+IF(AND($AS$1&lt;=TODAY(),AS15&gt;0),$AS15)+IF(AND($AT$1&lt;=TODAY(),AT15&gt;0),$AT15)+IF(AND($AU$1&lt;=TODAY(),AU15&gt;0),$AU15)+IF(AND($AV$1&lt;=TODAY(),AV15&gt;0),$AV15)+IF(AND($AW$1&lt;=TODAY(),AW15&gt;0),$AW15)+IF(AND($AX$1&lt;=TODAY(),AX15&gt;0),$AX15)+IF(AND($AY$1&lt;=TODAY(),AY15&gt;0),$AY15)+IF(AND($AZ$1&lt;=TODAY(),AZ15&gt;0),$AZ15)+IF(AND($BA$1&lt;=TODAY(),BA15&gt;0),$BA15)+IF(AND($BB$1&lt;=TODAY(),BB15&gt;0),$BB15)+IF(AND($BC$1&lt;=TODAY(),BC15&gt;0),$BC15)</f>
        <v>6.5</v>
      </c>
      <c r="BK15" s="78">
        <f t="shared" si="1"/>
        <v>-5.6</v>
      </c>
      <c r="BL15" s="79">
        <f ca="1">IFERROR(BJ15+BK15+BS15,0)</f>
        <v>0.90000000000000036</v>
      </c>
      <c r="BM15" s="80">
        <f ca="1">IF(C$1&lt;=TODAY(),COUNT(C15))+IF(D$1&lt;=TODAY(),COUNT(D15))+IF(E$1&lt;=TODAY(),COUNT(E15))+IF(F$1&lt;=TODAY(),COUNT(F15))+IF(G$1&lt;=TODAY(),COUNT(G15))+IF(H$1&lt;=TODAY(),COUNT(H15))+IF(I$1&lt;=TODAY(),COUNT(I15))+IF(J$1&lt;=TODAY(),COUNT(J15))+IF(K$1&lt;=TODAY(),COUNT(K15))+IF(L$1&lt;=TODAY(),COUNT(L15))+IF(M$1&lt;=TODAY(),COUNT(M15))+IF(N$1&lt;=TODAY(),COUNT(N15))+IF(O$1&lt;=TODAY(),COUNT(O15))+IF(P$1&lt;=TODAY(),COUNT(P15))+IF(Q$1&lt;=TODAY(),COUNT(Q15))+IF(R$1&lt;=TODAY(),COUNT(R15))+IF(S$1&lt;=TODAY(),COUNT(S15))+IF(T$1&lt;=TODAY(),COUNT(T15))+IF(U$1&lt;=TODAY(),COUNT(U15))+IF(V$1&lt;=TODAY(),COUNT(V15))+IF(W$1&lt;=TODAY(),COUNT(W15))+IF(X$1&lt;=TODAY(),COUNT(X15))+IF(Y$1&lt;=TODAY(),COUNT(Y15))+IF(Z$1&lt;=TODAY(),COUNT(Z15))+IF(AA$1&lt;=TODAY(),COUNT(AA15))+IF(AB$1&lt;=TODAY(),COUNT(AB15))+IF(AC$1&lt;=TODAY(),COUNT(AC15))+IF(AD$1&lt;=TODAY(),COUNT(AD15))++IF(AE$1&lt;=TODAY(),COUNT(AE15))+IF(AF$1&lt;=TODAY(),COUNT(AF15))+IF(AG$1&lt;=TODAY(),COUNT(AG15))+IF(AH$1&lt;=TODAY(),COUNT(AH15))+IF(AI$1&lt;=TODAY(),COUNT(AI15))+IF(AJ$1&lt;=TODAY(),COUNT(AJ15))+IF(AK$1&lt;=TODAY(),COUNT(AK15))+IF(AL$1&lt;=TODAY(),COUNT(AL15))+IF(AM$1&lt;=TODAY(),COUNT(AM15))+IF(AN$1&lt;=TODAY(),COUNT(AN15))+IF(AO$1&lt;=TODAY(),COUNT(AO15))+IF(AP$1&lt;=TODAY(),COUNT(AP15))+IF(AQ$1&lt;=TODAY(),COUNT(AQ15))+IF(AR$1&lt;=TODAY(),COUNT(AR15))+IF(AS$1&lt;=TODAY(),COUNT(AS15))+IF(AT$1&lt;=TODAY(),COUNT(AT15))+IF(AU$1&lt;=TODAY(),COUNT(AU15))+IF(AV$1&lt;=TODAY(),COUNT(AV15))+IF(AW$1&lt;=TODAY(),COUNT(AW15))+IF(AX$1&lt;=TODAY(),COUNT(AX15))+IF(AY$1&lt;=TODAY(),COUNT(AY15))+IF(AZ$1&lt;=TODAY(),COUNT(AZ15))+IF(BA$1&lt;=TODAY(),COUNT(BA15))+IF(BB$1&lt;=TODAY(),COUNT(BB15))+IF(BC$1&lt;=TODAY(),COUNT(BC15))</f>
        <v>1</v>
      </c>
      <c r="BN15" s="79"/>
      <c r="BO15" s="79">
        <f t="shared" si="13"/>
        <v>0</v>
      </c>
      <c r="BP15" s="47">
        <f t="shared" ca="1" si="2"/>
        <v>2.232142857142857E-3</v>
      </c>
      <c r="BQ15" s="79">
        <f t="shared" ca="1" si="14"/>
        <v>0</v>
      </c>
      <c r="BR15" s="79">
        <f t="shared" si="3"/>
        <v>0</v>
      </c>
      <c r="BS15" s="79">
        <f t="shared" ca="1" si="15"/>
        <v>0</v>
      </c>
    </row>
    <row r="16" spans="1:71" hidden="1" x14ac:dyDescent="0.3">
      <c r="A16" s="17" t="s">
        <v>15</v>
      </c>
      <c r="B16" s="22" t="s">
        <v>116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76">
        <f t="shared" si="8"/>
        <v>0</v>
      </c>
      <c r="BE16" s="77">
        <f t="shared" si="4"/>
        <v>0</v>
      </c>
      <c r="BF16" s="78">
        <f ca="1">IF(AND($C$1&lt;TODAY(),$C16&lt;0),$C16,0)+IF(AND($D$1&lt;TODAY(),$D16&lt;0),$D16,0)+IF(AND($E$1&lt;TODAY(),$E16&lt;0),$E16,0)+IF(AND($F$1&lt;TODAY(),$F16&lt;0),$F16,0)+IF(AND($G$1&lt;TODAY(),$G16&lt;0),$G16,0)+IF(AND($H$1&lt;TODAY(),$H16&lt;0),$H16,0)+IF(AND($I$1&lt;TODAY(),$I16&lt;0),$I16,0)+IF(AND($J$1&lt;TODAY(),$J16&lt;0),$J16,0)+IF(AND($K$1&lt;TODAY(),$K16&lt;0),$K16,0)+IF(AND($L$1&lt;TODAY(),$L16&lt;0),$L16,0)+IF(AND($M$1&lt;TODAY(),$M16&lt;0),$M16,0)+IF(AND($N$1&lt;TODAY(),$N16&lt;0),$N16,0)+IF(AND($O$1&lt;TODAY(),$O16&lt;0),$O16,0)+IF(AND($P$1&lt;TODAY(),$P16&lt;0),$P16,0)+IF(AND($Q$1&lt;TODAY(),$Q16&lt;0),$Q16,0)+IF(AND($R$1&lt;TODAY(),$R16&lt;0),$R16,0)+IF(AND($S$1&lt;TODAY(),$S16&lt;0),$S16,0)+IF(AND($T$1&lt;TODAY(),$T16&lt;0),$T16,0)+IF(AND($U$1&lt;TODAY(),$U16&lt;0),$U16,0)+IF(AND($V$1&lt;TODAY(),$V16&lt;0),$V16,0)+IF(AND($W$1&lt;TODAY(),$W16&lt;0),$W16,0)+IF(AND($X$1&lt;TODAY(),$X16&lt;0),$X16,0)+IF(AND($Y$1&lt;TODAY(),$Y16&lt;0),$Y16,0)+IF(AND($Z$1&lt;TODAY(),$Z16&lt;0),$Z16,0)+IF(AND($AA$1&lt;TODAY(),$AA16&lt;0),$AA16,0)+IF(AND($AB$1&lt;TODAY(),$AB16&lt;0),$AB16,0)+IF(AND($AC$1&lt;TODAY(),$AC16&lt;0),$AC16,0)+IF(AND($AD$1&lt;TODAY(),$AD16&lt;0),$AD16,0)+IF(AND($AE$1&lt;TODAY(),$AE16&lt;0),$AE16,0)+IF(AND($AF$1&lt;TODAY(),$AF16&lt;0),$AF16,0)+IF(AND($AG$1&lt;TODAY(),$AG16&lt;0),$AG16,0)+IF(AND($AH$1&lt;TODAY(),$AH16&lt;0),$AH16,0)+IF(AND($AI$1&lt;TODAY(),$AI16&lt;0),$AI16,0)+IF(AND($AJ$1&lt;TODAY(),$AJ16&lt;0),$AJ16,0)+IF(AND($AK$1&lt;TODAY(),$AK16&lt;0),$AK16,0)+IF(AND($AL$1&lt;TODAY(),$AL16&lt;0),$AL16,0)+IF(AND($AM$1&lt;=TODAY(),$AM16&lt;0),$AM16,0)+IF(AND($AN$1&lt;TODAY(),$AN16&lt;0),$AN16,0)+IF(AND($AO$1&lt;TODAY(),$AO16&lt;0),$AO16,0)+IF(AND($AP$1&lt;TODAY(),$AP16&lt;0),$AP16,0)+IF(AND($AQ$1&lt;TODAY(),$AQ16&lt;0),$AQ16,0)+IF(AND($AR$1&lt;TODAY(),$AR16&lt;0),$AR16,0)+IF(AND($AS$1&lt;TODAY(),$AS16&lt;0),$AS16,0)+IF(AND($AT$1&lt;TODAY(),$AT16&lt;0),$AT16,0)+IF(AND($AU$1&lt;TODAY(),$AU16&lt;0),$AU16,0)+IF(AND($AV$1&lt;TODAY(),$AV16&lt;0),$AV16,0)+IF(AND($AW$1&lt;TODAY(),$AW16&lt;0),$AW16,0)+IF(AND($AX$1&lt;TODAY(),$AX16&lt;0),$AX16,0)+IF(AND($AY$1&lt;TODAY(),$AY16&lt;0),$AY16,0)+IF(AND($AZ$1&lt;TODAY(),$AZ16&lt;0),$AZ16,0)+IF(AND($BA$1&lt;TODAY(),$BA16&lt;0),$BA16,0)+IF(AND($BC$1&lt;TODAY(),$BC16&lt;0),$BC16,0)</f>
        <v>0</v>
      </c>
      <c r="BG16" s="78">
        <f t="shared" ref="BG16:BG79" ca="1" si="34">IF(AND($C$1&gt;TODAY(),$BF16&gt;=0),$C16,0)+IF(AND($D$1&gt;TODAY(),$BF16&gt;=0),$D16,0)+IF(AND($E$1&gt;TODAY(),$BF16&gt;=0),$E16,0)+IF(AND($F$1&gt;TODAY(),$BF16&gt;=0),$F16,0)+IF(AND($G$1&gt;TODAY(),$BF16&gt;=0),$G16,0)+IF(AND($H$1&gt;TODAY(),$BF16&gt;=0),$H16,0)+IF(AND($I$1&gt;TODAY(),$BF16&gt;=0),$I16,0)+IF(AND($J$1&gt;TODAY(),$BF16&gt;=0),$J16,0)+IF(AND($K$1&gt;TODAY(),$BF16&gt;=0),$K16,0)+IF(AND($L$1&gt;TODAY(),$BF16&gt;=0),$L16,0)+IF(AND($M$1&gt;TODAY(),$BF16&gt;=0),$M16,0)+IF(AND($N$1&gt;TODAY(),$BF16&gt;=0),$N16,0)+IF(AND($O$1&gt;TODAY(),$BF16&gt;=0),$O16,0)+IF(AND($P$1&gt;TODAY(),$BF16&gt;=0),$P16,0)+IF(AND($Q$1&gt;TODAY(),$BF16&gt;=0),$Q16,0)+IF(AND($R$1&gt;TODAY(),$BF16&gt;=0),$R16,0)+IF(AND($S$1&gt;TODAY(),$BF16&gt;=0),$S16,0)+IF(AND($T$1&gt;TODAY(),$BF16&gt;=0),$T16,0)+IF(AND($U$1&gt;TODAY(),$BF16&gt;=0),$U16,0)+IF(AND($V$1&gt;TODAY(),$BF16&gt;=0),$V16,0)+IF(AND($W$1&gt;TODAY(),$BF16&gt;=0),$W16,0)+IF(AND($X$1&gt;TODAY(),$BF16&gt;=0),$X16,0)+IF(AND($Y$1&gt;TODAY(),$BF16&gt;=0),$Y16,0)+IF(AND($Z$1&gt;TODAY(),$BF16&gt;=0),$Z16,0)+IF(AND($AA$1&gt;TODAY(),$BF16&gt;=0),$AA16,0)+IF(AND($AB$1&gt;TODAY(),$BF16&gt;=0),$AB16,0)+IF(AND($AC$1&gt;TODAY(),$BF16&gt;=0),$AC16,0)+IF(AND($AD$1&gt;TODAY(),$BF16&gt;=0),$AD16,0)+IF(AND($AE$1&gt;TODAY(),$BF16&gt;=0),$AE16,0)+IF(AND($AF$1&gt;TODAY(),$BF16&gt;=0),$AF16,0)+IF(AND($AG$1&gt;TODAY(),$BF16&gt;=0),$AG16,0)+IF(AND($AH$1&gt;TODAY(),$BF16&gt;=0),$AH16,0)+IF(AND($AI$1&gt;TODAY(),$BF16&gt;=0),$AI16,0)+IF(AND($AJ$1&gt;TODAY(),$BF16&gt;=0),$AJ16,0)+IF(AND($AK$1&gt;TODAY(),$BF16&gt;=0),$AK16,0)+IF(AND($AL$1&gt;TODAY(),$BF16&gt;=0),$AL16,0)+IF(AND($AM$1&gt;TODAY(),$BF16&gt;=0),$AM16,0)+IF(AND($AN$1&gt;TODAY(),$BF16&gt;=0),$AN16,0)+IF(AND($AO$1&gt;TODAY(),$BF16&gt;=0),$AO16,0)+IF(AND($AP$1&gt;TODAY(),$BF16&gt;=0),$AP16,0)+IF(AND($AQ$1&gt;TODAY(),$BF16&gt;=0),$AQ16,0)+IF(AND($AR$1&gt;TODAY(),$BF16&gt;=0),$AR16,0)+IF(AND($AS$1&gt;TODAY(),$BF16&gt;=0),$AS16,0)+IF(AND($AT$1&gt;TODAY(),$BF16&gt;=0),$AT16,0)+IF(AND($AU$1&gt;TODAY(),$BF16&gt;=0),$AU16,0)+IF(AND($AV$1&gt;TODAY(),$BF16&gt;=0),$AV16,0)+IF(AND($AW$1&gt;TODAY(),$BF16&gt;=0),$AW16,0)+IF(AND($AX$1&gt;TODAY(),$BF16&gt;=0),$AX16,0)+IF(AND($AY$1&gt;TODAY(),$BF16&gt;=0),$AY16,0)+IF(AND($AZ$1&gt;TODAY(),$BF16&gt;=0),$AZ16,0)+IF(AND($BA$1&gt;TODAY(),$BF16&gt;=0),$BA16,0)+IF(AND($BB$1&gt;TODAY(),$BF16&gt;=0),$BB16,0)  +IF(AND($BC$1&gt;TODAY(),$BF16&gt;=0),$BC16,0)+BN16</f>
        <v>0</v>
      </c>
      <c r="BH16" s="78">
        <f t="shared" ca="1" si="17"/>
        <v>0</v>
      </c>
      <c r="BI16" s="78">
        <f t="shared" ref="BI16:BI79" ca="1" si="35">BJ16+BG16</f>
        <v>0</v>
      </c>
      <c r="BJ16" s="78">
        <f t="shared" ref="BJ16:BJ79" ca="1" si="36">IF(AND($C$1&lt;=TODAY(),C16&gt;0),$C16)+IF(AND($D$1&lt;=TODAY(),D16&gt;0),$D16)+IF(AND($E$1&lt;=TODAY(),E16&gt;0),$E16)+IF(AND($F$1&lt;=TODAY(),F16&gt;0),$F16)+IF(AND($G$1&lt;=TODAY(),G16&gt;0),$G16)+IF(AND($H$1&lt;=TODAY(),H16&gt;0),$H16)+IF(AND($I$1&lt;=TODAY(),I16&gt;0),$I16)+IF(AND($J$1&lt;=TODAY(),J16&gt;0),$J16)+IF(AND($K$1&lt;=TODAY(),K16&gt;0),$K16)+IF(AND($L$1&lt;=TODAY(),L16&gt;0),$L16)+IF(AND($M$1&lt;=TODAY(),M16&gt;0),$M16)+IF(AND($N$1&lt;=TODAY(),N16&gt;0),$N16)+IF(AND($O$1&lt;=TODAY(),O16&gt;0),$O16)+IF(AND($P$1&lt;=TODAY(),P16&gt;0),$P16)+IF(AND($Q$1&lt;=TODAY(),Q16&gt;0),$Q16)+IF(AND($R$1&lt;=TODAY(),R16&gt;0),$R16)+IF(AND($S$1&lt;=TODAY(),S16&gt;0),$S16)+IF(AND($T$1&lt;=TODAY(),T16&gt;0),$T16)+IF(AND($U$1&lt;=TODAY(),U16&gt;0),$U16)+IF(AND($V$1&lt;=TODAY(),V16&gt;0),$V16)+IF(AND($W$1&lt;=TODAY(),W16&gt;0),$W16)+IF(AND($X$1&lt;=TODAY(),X16&gt;0),$X16)+IF(AND($Y$1&lt;=TODAY(),Y16&gt;0),$Y16)+IF(AND($Z$1&lt;=TODAY(),Z16&gt;0),$Z16)+IF(AND($AA$1&lt;=TODAY(),AA16&gt;0),$AA16)+IF(AND($AB$1&lt;=TODAY(),AB16&gt;0),$AB16)+IF(AND($AC$1&lt;=TODAY(),AC16&gt;0),$AC16)+IF(AND($AD$1&lt;=TODAY(),AD16&gt;0),$AD16)+IF(AND($AE$1&lt;=TODAY(),AE16&gt;0),$AE16)+IF(AND($AF$1&lt;=TODAY(),AF16&gt;0),$AF16)+IF(AND($AG$1&lt;=TODAY(),AG16&gt;0),$AG16)+IF(AND($AH$1&lt;=TODAY(),AH16&gt;0),$AH16)+IF(AND($AI$1&lt;=TODAY(),AI16&gt;0),$AI16)+IF(AND($AJ$1&lt;=TODAY(),AJ16&gt;0),$AJ16)+IF(AND($AK$1&lt;=TODAY(),AK16&gt;0),$AK16)+IF(AND($AL$1&lt;=TODAY(),AL16&gt;0),$AL16)+IF(AND($AM$1&lt;=TODAY(),AM16&gt;0),$AM16)+IF(AND($AN$1&lt;=TODAY(),AN16&gt;0),$AN16)+IF(AND($AO$1&lt;=TODAY(),AO16&gt;0),$AO16)+IF(AND($AP$1&lt;=TODAY(),AP16&gt;0),$AP16)+IF(AND($AQ$1&lt;=TODAY(),AQ16&gt;0),$AQ16)+IF(AND($AR$1&lt;=TODAY(),AR16&gt;0),$AR16)+IF(AND($AS$1&lt;=TODAY(),AS16&gt;0),$AS16)+IF(AND($AT$1&lt;=TODAY(),AT16&gt;0),$AT16)+IF(AND($AU$1&lt;=TODAY(),AU16&gt;0),$AU16)+IF(AND($AV$1&lt;=TODAY(),AV16&gt;0),$AV16)+IF(AND($AW$1&lt;=TODAY(),AW16&gt;0),$AW16)+IF(AND($AX$1&lt;=TODAY(),AX16&gt;0),$AX16)+IF(AND($AY$1&lt;=TODAY(),AY16&gt;0),$AY16)+IF(AND($AZ$1&lt;=TODAY(),AZ16&gt;0),$AZ16)+IF(AND($BA$1&lt;=TODAY(),BA16&gt;0),$BA16)+IF(AND($BB$1&lt;=TODAY(),BB16&gt;0),$BB16)+IF(AND($BC$1&lt;=TODAY(),BC16&gt;0),$BC16)</f>
        <v>0</v>
      </c>
      <c r="BK16" s="78">
        <f t="shared" si="1"/>
        <v>0</v>
      </c>
      <c r="BL16" s="79">
        <f t="shared" ref="BL16:BL79" ca="1" si="37">IFERROR(BJ16+BK16+BS16,0)</f>
        <v>0</v>
      </c>
      <c r="BM16" s="80">
        <f t="shared" ref="BM16:BM79" ca="1" si="38">IF(C$1&lt;=TODAY(),COUNT(C16))+IF(D$1&lt;=TODAY(),COUNT(D16))+IF(E$1&lt;=TODAY(),COUNT(E16))+IF(F$1&lt;=TODAY(),COUNT(F16))+IF(G$1&lt;=TODAY(),COUNT(G16))+IF(H$1&lt;=TODAY(),COUNT(H16))+IF(I$1&lt;=TODAY(),COUNT(I16))+IF(J$1&lt;=TODAY(),COUNT(J16))+IF(K$1&lt;=TODAY(),COUNT(K16))+IF(L$1&lt;=TODAY(),COUNT(L16))+IF(M$1&lt;=TODAY(),COUNT(M16))+IF(N$1&lt;=TODAY(),COUNT(N16))+IF(O$1&lt;=TODAY(),COUNT(O16))+IF(P$1&lt;=TODAY(),COUNT(P16))+IF(Q$1&lt;=TODAY(),COUNT(Q16))+IF(R$1&lt;=TODAY(),COUNT(R16))+IF(S$1&lt;=TODAY(),COUNT(S16))+IF(T$1&lt;=TODAY(),COUNT(T16))+IF(U$1&lt;=TODAY(),COUNT(U16))+IF(V$1&lt;=TODAY(),COUNT(V16))+IF(W$1&lt;=TODAY(),COUNT(W16))+IF(X$1&lt;=TODAY(),COUNT(X16))+IF(Y$1&lt;=TODAY(),COUNT(Y16))+IF(Z$1&lt;=TODAY(),COUNT(Z16))+IF(AA$1&lt;=TODAY(),COUNT(AA16))+IF(AB$1&lt;=TODAY(),COUNT(AB16))+IF(AC$1&lt;=TODAY(),COUNT(AC16))+IF(AD$1&lt;=TODAY(),COUNT(AD16))++IF(AE$1&lt;=TODAY(),COUNT(AE16))+IF(AF$1&lt;=TODAY(),COUNT(AF16))+IF(AG$1&lt;=TODAY(),COUNT(AG16))+IF(AH$1&lt;=TODAY(),COUNT(AH16))+IF(AI$1&lt;=TODAY(),COUNT(AI16))+IF(AJ$1&lt;=TODAY(),COUNT(AJ16))+IF(AK$1&lt;=TODAY(),COUNT(AK16))+IF(AL$1&lt;=TODAY(),COUNT(AL16))+IF(AM$1&lt;=TODAY(),COUNT(AM16))+IF(AN$1&lt;=TODAY(),COUNT(AN16))+IF(AO$1&lt;=TODAY(),COUNT(AO16))+IF(AP$1&lt;=TODAY(),COUNT(AP16))+IF(AQ$1&lt;=TODAY(),COUNT(AQ16))+IF(AR$1&lt;=TODAY(),COUNT(AR16))+IF(AS$1&lt;=TODAY(),COUNT(AS16))+IF(AT$1&lt;=TODAY(),COUNT(AT16))+IF(AU$1&lt;=TODAY(),COUNT(AU16))+IF(AV$1&lt;=TODAY(),COUNT(AV16))+IF(AW$1&lt;=TODAY(),COUNT(AW16))+IF(AX$1&lt;=TODAY(),COUNT(AX16))+IF(AY$1&lt;=TODAY(),COUNT(AY16))+IF(AZ$1&lt;=TODAY(),COUNT(AZ16))+IF(BA$1&lt;=TODAY(),COUNT(BA16))+IF(BB$1&lt;=TODAY(),COUNT(BB16))+IF(BC$1&lt;=TODAY(),COUNT(BC16))</f>
        <v>0</v>
      </c>
      <c r="BN16" s="79"/>
      <c r="BO16" s="79">
        <f t="shared" si="13"/>
        <v>0</v>
      </c>
      <c r="BP16" s="47">
        <f t="shared" ca="1" si="2"/>
        <v>0</v>
      </c>
      <c r="BQ16" s="79">
        <f t="shared" ca="1" si="14"/>
        <v>0</v>
      </c>
      <c r="BR16" s="79">
        <f t="shared" si="3"/>
        <v>0</v>
      </c>
      <c r="BS16" s="79">
        <f t="shared" ca="1" si="15"/>
        <v>0</v>
      </c>
    </row>
    <row r="17" spans="1:71" hidden="1" x14ac:dyDescent="0.3">
      <c r="A17" s="17" t="s">
        <v>11</v>
      </c>
      <c r="B17" s="2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76">
        <f t="shared" si="8"/>
        <v>0</v>
      </c>
      <c r="BE17" s="77">
        <f t="shared" si="4"/>
        <v>0</v>
      </c>
      <c r="BF17" s="78">
        <f t="shared" ref="BF17:BF18" ca="1" si="39">IF(AND($C$1&lt;TODAY(),$C17&lt;0),$C17,0)+IF(AND($D$1&lt;TODAY(),$D17&lt;0),$D17,0)+IF(AND($E$1&lt;TODAY(),$E17&lt;0),$E17,0)+IF(AND($F$1&lt;TODAY(),$F17&lt;0),$F17,0)+IF(AND($G$1&lt;TODAY(),$G17&lt;0),$G17,0)+IF(AND($H$1&lt;TODAY(),$H17&lt;0),$H17,0)+IF(AND($I$1&lt;TODAY(),$I17&lt;0),$I17,0)+IF(AND($J$1&lt;TODAY(),$J17&lt;0),$J17,0)+IF(AND($K$1&lt;TODAY(),$K17&lt;0),$K17,0)+IF(AND($L$1&lt;TODAY(),$L17&lt;0),$L17,0)+IF(AND($M$1&lt;TODAY(),$M17&lt;0),$M17,0)+IF(AND($N$1&lt;TODAY(),$N17&lt;0),$N17,0)+IF(AND($O$1&lt;TODAY(),$O17&lt;0),$O17,0)+IF(AND($P$1&lt;TODAY(),$P17&lt;0),$P17,0)+IF(AND($Q$1&lt;TODAY(),$Q17&lt;0),$Q17,0)+IF(AND($R$1&lt;TODAY(),$R17&lt;0),$R17,0)+IF(AND($S$1&lt;TODAY(),$S17&lt;0),$S17,0)+IF(AND($T$1&lt;TODAY(),$T17&lt;0),$T17,0)+IF(AND($U$1&lt;TODAY(),$U17&lt;0),$U17,0)+IF(AND($V$1&lt;TODAY(),$V17&lt;0),$V17,0)+IF(AND($W$1&lt;TODAY(),$W17&lt;0),$W17,0)+IF(AND($X$1&lt;TODAY(),$X17&lt;0),$X17,0)+IF(AND($Y$1&lt;TODAY(),$Y17&lt;0),$Y17,0)+IF(AND($Z$1&lt;TODAY(),$Z17&lt;0),$Z17,0)+IF(AND($AA$1&lt;TODAY(),$AA17&lt;0),$AA17,0)+IF(AND($AB$1&lt;TODAY(),$AB17&lt;0),$AB17,0)+IF(AND($AC$1&lt;TODAY(),$AC17&lt;0),$AC17,0)+IF(AND($AD$1&lt;TODAY(),$AD17&lt;0),$AD17,0)+IF(AND($AE$1&lt;TODAY(),$AE17&lt;0),$AE17,0)+IF(AND($AF$1&lt;TODAY(),$AF17&lt;0),$AF17,0)+IF(AND($AG$1&lt;TODAY(),$AG17&lt;0),$AG17,0)+IF(AND($AH$1&lt;TODAY(),$AH17&lt;0),$AH17,0)+IF(AND($AI$1&lt;TODAY(),$AI17&lt;0),$AI17,0)+IF(AND($AJ$1&lt;TODAY(),$AJ17&lt;0),$AJ17,0)+IF(AND($AK$1&lt;TODAY(),$AK17&lt;0),$AK17,0)+IF(AND($AL$1&lt;TODAY(),$AL17&lt;0),$AL17,0)+IF(AND($AM$1&lt;=TODAY(),$AM17&lt;0),$AM17,0)+IF(AND($AN$1&lt;TODAY(),$AN17&lt;0),$AN17,0)+IF(AND($AO$1&lt;TODAY(),$AO17&lt;0),$AO17,0)+IF(AND($AP$1&lt;TODAY(),$AP17&lt;0),$AP17,0)+IF(AND($AQ$1&lt;TODAY(),$AQ17&lt;0),$AQ17,0)+IF(AND($AR$1&lt;TODAY(),$AR17&lt;0),$AR17,0)+IF(AND($AS$1&lt;TODAY(),$AS17&lt;0),$AS17,0)+IF(AND($AT$1&lt;TODAY(),$AT17&lt;0),$AT17,0)+IF(AND($AU$1&lt;TODAY(),$AU17&lt;0),$AU17,0)+IF(AND($AV$1&lt;TODAY(),$AV17&lt;0),$AV17,0)+IF(AND($AW$1&lt;TODAY(),$AW17&lt;0),$AW17,0)+IF(AND($AX$1&lt;TODAY(),$AX17&lt;0),$AX17,0)+IF(AND($AY$1&lt;TODAY(),$AY17&lt;0),$AY17,0)+IF(AND($AZ$1&lt;TODAY(),$AZ17&lt;0),$AZ17,0)+IF(AND($BA$1&lt;TODAY(),$BA17&lt;0),$BA17,0)+IF(AND($BC$1&lt;TODAY(),$BC17&lt;0),$BC17,0)</f>
        <v>0</v>
      </c>
      <c r="BG17" s="78">
        <f t="shared" ca="1" si="34"/>
        <v>5</v>
      </c>
      <c r="BH17" s="78"/>
      <c r="BI17" s="78">
        <f t="shared" ca="1" si="35"/>
        <v>5</v>
      </c>
      <c r="BJ17" s="78">
        <f t="shared" ca="1" si="36"/>
        <v>0</v>
      </c>
      <c r="BK17" s="78">
        <f t="shared" si="1"/>
        <v>0</v>
      </c>
      <c r="BL17" s="79">
        <f t="shared" ca="1" si="37"/>
        <v>0</v>
      </c>
      <c r="BM17" s="80">
        <f t="shared" ca="1" si="38"/>
        <v>0</v>
      </c>
      <c r="BN17" s="79">
        <v>5</v>
      </c>
      <c r="BO17" s="79">
        <f t="shared" si="13"/>
        <v>0</v>
      </c>
      <c r="BP17" s="47">
        <f t="shared" ca="1" si="2"/>
        <v>0</v>
      </c>
      <c r="BQ17" s="79">
        <f t="shared" ca="1" si="14"/>
        <v>0</v>
      </c>
      <c r="BR17" s="79">
        <f t="shared" si="3"/>
        <v>0</v>
      </c>
      <c r="BS17" s="79">
        <f t="shared" ca="1" si="15"/>
        <v>0</v>
      </c>
    </row>
    <row r="18" spans="1:71" x14ac:dyDescent="0.3">
      <c r="A18" s="17" t="s">
        <v>16</v>
      </c>
      <c r="B18" s="22" t="s">
        <v>31</v>
      </c>
      <c r="C18" s="24"/>
      <c r="D18" s="24">
        <v>6.5</v>
      </c>
      <c r="E18" s="24">
        <v>6.5</v>
      </c>
      <c r="F18" s="24"/>
      <c r="G18" s="24">
        <v>6.5</v>
      </c>
      <c r="H18" s="24">
        <v>6.5</v>
      </c>
      <c r="I18" s="24"/>
      <c r="J18" s="24">
        <v>6.5</v>
      </c>
      <c r="K18" s="24">
        <v>6.5</v>
      </c>
      <c r="L18" s="24">
        <v>6.5</v>
      </c>
      <c r="M18" s="24">
        <v>6.5</v>
      </c>
      <c r="N18" s="24">
        <v>6.5</v>
      </c>
      <c r="O18" s="24">
        <v>6.5</v>
      </c>
      <c r="P18" s="24">
        <v>6.5</v>
      </c>
      <c r="Q18" s="24">
        <v>6.5</v>
      </c>
      <c r="R18" s="24">
        <v>6.5</v>
      </c>
      <c r="S18" s="24">
        <v>6.5</v>
      </c>
      <c r="T18" s="24"/>
      <c r="U18" s="24"/>
      <c r="V18" s="24">
        <v>6.5</v>
      </c>
      <c r="W18" s="24">
        <v>6.5</v>
      </c>
      <c r="X18" s="24">
        <v>6.5</v>
      </c>
      <c r="Y18" s="24">
        <v>6.5</v>
      </c>
      <c r="Z18" s="24"/>
      <c r="AA18" s="24">
        <v>6.5</v>
      </c>
      <c r="AB18" s="24">
        <v>6.5</v>
      </c>
      <c r="AC18" s="24">
        <v>6.5</v>
      </c>
      <c r="AD18" s="24">
        <v>6.5</v>
      </c>
      <c r="AE18" s="24">
        <v>6.5</v>
      </c>
      <c r="AF18" s="24">
        <v>6.5</v>
      </c>
      <c r="AG18" s="24">
        <v>6.5</v>
      </c>
      <c r="AH18" s="24">
        <v>6.5</v>
      </c>
      <c r="AI18" s="24">
        <v>6.5</v>
      </c>
      <c r="AJ18" s="24">
        <v>6.5</v>
      </c>
      <c r="AK18" s="24">
        <v>6.5</v>
      </c>
      <c r="AL18" s="24"/>
      <c r="AM18" s="24">
        <v>6.5</v>
      </c>
      <c r="AN18" s="24">
        <v>6.5</v>
      </c>
      <c r="AO18" s="24">
        <v>6.5</v>
      </c>
      <c r="AP18" s="24">
        <v>6.5</v>
      </c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76">
        <f t="shared" si="8"/>
        <v>0</v>
      </c>
      <c r="BE18" s="77">
        <f t="shared" si="4"/>
        <v>0</v>
      </c>
      <c r="BF18" s="78">
        <f t="shared" ca="1" si="39"/>
        <v>0</v>
      </c>
      <c r="BG18" s="78">
        <f t="shared" ca="1" si="34"/>
        <v>0</v>
      </c>
      <c r="BH18" s="78">
        <f t="shared" ca="1" si="17"/>
        <v>0</v>
      </c>
      <c r="BI18" s="78">
        <f t="shared" ca="1" si="35"/>
        <v>214.5</v>
      </c>
      <c r="BJ18" s="78">
        <f t="shared" ca="1" si="36"/>
        <v>214.5</v>
      </c>
      <c r="BK18" s="78">
        <f t="shared" si="1"/>
        <v>-194.34000000000006</v>
      </c>
      <c r="BL18" s="79">
        <f t="shared" ca="1" si="37"/>
        <v>20.15999999999994</v>
      </c>
      <c r="BM18" s="80">
        <f t="shared" ca="1" si="38"/>
        <v>33</v>
      </c>
      <c r="BN18" s="79">
        <f>106-2-6.5-6.5-6.5-6.5-6.5-6.5-6.5-6.5-6.5-6.5-6.5-6.5-6.5-6.5-6.5-6.5</f>
        <v>0</v>
      </c>
      <c r="BO18" s="79">
        <f t="shared" si="13"/>
        <v>0</v>
      </c>
      <c r="BP18" s="47">
        <f t="shared" ca="1" si="2"/>
        <v>7.3660714285714288E-2</v>
      </c>
      <c r="BQ18" s="79">
        <f t="shared" ca="1" si="14"/>
        <v>0</v>
      </c>
      <c r="BR18" s="79">
        <f t="shared" si="3"/>
        <v>0</v>
      </c>
      <c r="BS18" s="79">
        <f t="shared" ca="1" si="15"/>
        <v>0</v>
      </c>
    </row>
    <row r="19" spans="1:71" x14ac:dyDescent="0.3">
      <c r="A19" s="17" t="s">
        <v>8</v>
      </c>
      <c r="B19" s="22"/>
      <c r="C19" s="24"/>
      <c r="D19" s="24"/>
      <c r="E19" s="24"/>
      <c r="F19" s="24"/>
      <c r="G19" s="24"/>
      <c r="H19" s="24"/>
      <c r="I19" s="24"/>
      <c r="J19" s="24">
        <v>6.5</v>
      </c>
      <c r="K19" s="24"/>
      <c r="L19" s="24"/>
      <c r="M19" s="24"/>
      <c r="N19" s="24"/>
      <c r="O19" s="24">
        <v>6.5</v>
      </c>
      <c r="P19" s="24"/>
      <c r="Q19" s="24"/>
      <c r="R19" s="24">
        <v>6.5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>
        <v>6.5</v>
      </c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76">
        <f t="shared" si="8"/>
        <v>0</v>
      </c>
      <c r="BE19" s="77">
        <f t="shared" ref="BE19:BE23" si="40">BD19</f>
        <v>0</v>
      </c>
      <c r="BF19" s="78">
        <f t="shared" ref="BF19:BF23" ca="1" si="41">IF(AND($C$1&lt;TODAY(),$C19&lt;0),$C19,0)+IF(AND($D$1&lt;TODAY(),$D19&lt;0),$D19,0)+IF(AND($E$1&lt;TODAY(),$E19&lt;0),$E19,0)+IF(AND($F$1&lt;TODAY(),$F19&lt;0),$F19,0)+IF(AND($G$1&lt;TODAY(),$G19&lt;0),$G19,0)+IF(AND($H$1&lt;TODAY(),$H19&lt;0),$H19,0)+IF(AND($I$1&lt;TODAY(),$I19&lt;0),$I19,0)+IF(AND($J$1&lt;TODAY(),$J19&lt;0),$J19,0)+IF(AND($K$1&lt;TODAY(),$K19&lt;0),$K19,0)+IF(AND($L$1&lt;TODAY(),$L19&lt;0),$L19,0)+IF(AND($M$1&lt;TODAY(),$M19&lt;0),$M19,0)+IF(AND($N$1&lt;TODAY(),$N19&lt;0),$N19,0)+IF(AND($O$1&lt;TODAY(),$O19&lt;0),$O19,0)+IF(AND($P$1&lt;TODAY(),$P19&lt;0),$P19,0)+IF(AND($Q$1&lt;TODAY(),$Q19&lt;0),$Q19,0)+IF(AND($R$1&lt;TODAY(),$R19&lt;0),$R19,0)+IF(AND($S$1&lt;TODAY(),$S19&lt;0),$S19,0)+IF(AND($T$1&lt;TODAY(),$T19&lt;0),$T19,0)+IF(AND($U$1&lt;TODAY(),$U19&lt;0),$U19,0)+IF(AND($V$1&lt;TODAY(),$V19&lt;0),$V19,0)+IF(AND($W$1&lt;TODAY(),$W19&lt;0),$W19,0)+IF(AND($X$1&lt;TODAY(),$X19&lt;0),$X19,0)+IF(AND($Y$1&lt;TODAY(),$Y19&lt;0),$Y19,0)+IF(AND($Z$1&lt;TODAY(),$Z19&lt;0),$Z19,0)+IF(AND($AA$1&lt;TODAY(),$AA19&lt;0),$AA19,0)+IF(AND($AB$1&lt;TODAY(),$AB19&lt;0),$AB19,0)+IF(AND($AC$1&lt;TODAY(),$AC19&lt;0),$AC19,0)+IF(AND($AD$1&lt;TODAY(),$AD19&lt;0),$AD19,0)+IF(AND($AE$1&lt;TODAY(),$AE19&lt;0),$AE19,0)+IF(AND($AF$1&lt;TODAY(),$AF19&lt;0),$AF19,0)+IF(AND($AG$1&lt;TODAY(),$AG19&lt;0),$AG19,0)+IF(AND($AH$1&lt;TODAY(),$AH19&lt;0),$AH19,0)+IF(AND($AI$1&lt;TODAY(),$AI19&lt;0),$AI19,0)+IF(AND($AJ$1&lt;TODAY(),$AJ19&lt;0),$AJ19,0)+IF(AND($AK$1&lt;TODAY(),$AK19&lt;0),$AK19,0)+IF(AND($AL$1&lt;TODAY(),$AL19&lt;0),$AL19,0)+IF(AND($AM$1&lt;=TODAY(),$AM19&lt;0),$AM19,0)+IF(AND($AN$1&lt;TODAY(),$AN19&lt;0),$AN19,0)+IF(AND($AO$1&lt;TODAY(),$AO19&lt;0),$AO19,0)+IF(AND($AP$1&lt;TODAY(),$AP19&lt;0),$AP19,0)+IF(AND($AQ$1&lt;TODAY(),$AQ19&lt;0),$AQ19,0)+IF(AND($AR$1&lt;TODAY(),$AR19&lt;0),$AR19,0)+IF(AND($AS$1&lt;TODAY(),$AS19&lt;0),$AS19,0)+IF(AND($AT$1&lt;TODAY(),$AT19&lt;0),$AT19,0)+IF(AND($AU$1&lt;TODAY(),$AU19&lt;0),$AU19,0)+IF(AND($AV$1&lt;TODAY(),$AV19&lt;0),$AV19,0)+IF(AND($AW$1&lt;TODAY(),$AW19&lt;0),$AW19,0)+IF(AND($AX$1&lt;TODAY(),$AX19&lt;0),$AX19,0)+IF(AND($AY$1&lt;TODAY(),$AY19&lt;0),$AY19,0)+IF(AND($AZ$1&lt;TODAY(),$AZ19&lt;0),$AZ19,0)+IF(AND($BA$1&lt;TODAY(),$BA19&lt;0),$BA19,0)+IF(AND($BC$1&lt;TODAY(),$BC19&lt;0),$BC19,0)</f>
        <v>0</v>
      </c>
      <c r="BG19" s="78">
        <f t="shared" ca="1" si="34"/>
        <v>0</v>
      </c>
      <c r="BH19" s="78">
        <f t="shared" ca="1" si="17"/>
        <v>0</v>
      </c>
      <c r="BI19" s="78">
        <f t="shared" ca="1" si="35"/>
        <v>26</v>
      </c>
      <c r="BJ19" s="78">
        <f t="shared" ca="1" si="36"/>
        <v>26</v>
      </c>
      <c r="BK19" s="78">
        <f t="shared" si="1"/>
        <v>-22.776923076923076</v>
      </c>
      <c r="BL19" s="79">
        <f t="shared" ca="1" si="37"/>
        <v>3.2230769230769241</v>
      </c>
      <c r="BM19" s="80">
        <f t="shared" ca="1" si="38"/>
        <v>4</v>
      </c>
      <c r="BN19" s="79"/>
      <c r="BO19" s="79">
        <f t="shared" si="13"/>
        <v>0</v>
      </c>
      <c r="BP19" s="47">
        <f t="shared" ca="1" si="2"/>
        <v>8.9285714285714281E-3</v>
      </c>
      <c r="BQ19" s="79">
        <f t="shared" ca="1" si="14"/>
        <v>0</v>
      </c>
      <c r="BR19" s="79">
        <f t="shared" si="3"/>
        <v>0</v>
      </c>
      <c r="BS19" s="79">
        <f t="shared" ca="1" si="15"/>
        <v>0</v>
      </c>
    </row>
    <row r="20" spans="1:71" hidden="1" x14ac:dyDescent="0.3">
      <c r="A20" s="17" t="s">
        <v>35</v>
      </c>
      <c r="B20" s="22" t="s">
        <v>42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76">
        <f t="shared" si="8"/>
        <v>0</v>
      </c>
      <c r="BE20" s="77">
        <f t="shared" si="40"/>
        <v>0</v>
      </c>
      <c r="BF20" s="78">
        <f t="shared" ca="1" si="41"/>
        <v>0</v>
      </c>
      <c r="BG20" s="78">
        <f t="shared" ca="1" si="34"/>
        <v>0</v>
      </c>
      <c r="BH20" s="78">
        <f t="shared" ref="BH20:BH83" ca="1" si="42">IF(BG20&gt;0,BG20,0)</f>
        <v>0</v>
      </c>
      <c r="BI20" s="78">
        <f t="shared" ca="1" si="35"/>
        <v>0</v>
      </c>
      <c r="BJ20" s="78">
        <f t="shared" ca="1" si="36"/>
        <v>0</v>
      </c>
      <c r="BK20" s="78">
        <f t="shared" si="1"/>
        <v>0</v>
      </c>
      <c r="BL20" s="79">
        <f t="shared" ca="1" si="37"/>
        <v>0</v>
      </c>
      <c r="BM20" s="80">
        <f t="shared" ca="1" si="38"/>
        <v>0</v>
      </c>
      <c r="BN20" s="79"/>
      <c r="BO20" s="79">
        <f t="shared" si="13"/>
        <v>0</v>
      </c>
      <c r="BP20" s="47">
        <f t="shared" ca="1" si="2"/>
        <v>0</v>
      </c>
      <c r="BQ20" s="79">
        <f t="shared" ca="1" si="14"/>
        <v>0</v>
      </c>
      <c r="BR20" s="79">
        <f t="shared" si="3"/>
        <v>0</v>
      </c>
      <c r="BS20" s="79">
        <f t="shared" ca="1" si="15"/>
        <v>0</v>
      </c>
    </row>
    <row r="21" spans="1:71" hidden="1" x14ac:dyDescent="0.3">
      <c r="A21" s="17" t="s">
        <v>37</v>
      </c>
      <c r="B21" s="22" t="s">
        <v>60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76">
        <f t="shared" si="8"/>
        <v>0</v>
      </c>
      <c r="BE21" s="77">
        <f t="shared" si="40"/>
        <v>0</v>
      </c>
      <c r="BF21" s="78">
        <f t="shared" ca="1" si="41"/>
        <v>0</v>
      </c>
      <c r="BG21" s="78">
        <f t="shared" ca="1" si="34"/>
        <v>0</v>
      </c>
      <c r="BH21" s="78">
        <f t="shared" ca="1" si="42"/>
        <v>0</v>
      </c>
      <c r="BI21" s="78">
        <f t="shared" ca="1" si="35"/>
        <v>0</v>
      </c>
      <c r="BJ21" s="78">
        <f t="shared" ca="1" si="36"/>
        <v>0</v>
      </c>
      <c r="BK21" s="78">
        <f t="shared" si="1"/>
        <v>0</v>
      </c>
      <c r="BL21" s="79">
        <f t="shared" ca="1" si="37"/>
        <v>0</v>
      </c>
      <c r="BM21" s="80">
        <f t="shared" ca="1" si="38"/>
        <v>0</v>
      </c>
      <c r="BN21" s="79"/>
      <c r="BO21" s="79">
        <f t="shared" si="13"/>
        <v>0</v>
      </c>
      <c r="BP21" s="47">
        <f t="shared" ca="1" si="2"/>
        <v>0</v>
      </c>
      <c r="BQ21" s="79">
        <f t="shared" ca="1" si="14"/>
        <v>0</v>
      </c>
      <c r="BR21" s="79">
        <f t="shared" si="3"/>
        <v>0</v>
      </c>
      <c r="BS21" s="79">
        <f t="shared" ca="1" si="15"/>
        <v>0</v>
      </c>
    </row>
    <row r="22" spans="1:71" hidden="1" x14ac:dyDescent="0.3">
      <c r="A22" s="17" t="s">
        <v>38</v>
      </c>
      <c r="B22" s="22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76">
        <f t="shared" si="8"/>
        <v>0</v>
      </c>
      <c r="BE22" s="77">
        <f t="shared" si="40"/>
        <v>0</v>
      </c>
      <c r="BF22" s="78">
        <f t="shared" ca="1" si="41"/>
        <v>0</v>
      </c>
      <c r="BG22" s="78">
        <f t="shared" ca="1" si="34"/>
        <v>0</v>
      </c>
      <c r="BH22" s="78">
        <f t="shared" ca="1" si="42"/>
        <v>0</v>
      </c>
      <c r="BI22" s="78">
        <f t="shared" ca="1" si="35"/>
        <v>0</v>
      </c>
      <c r="BJ22" s="78">
        <f t="shared" ca="1" si="36"/>
        <v>0</v>
      </c>
      <c r="BK22" s="78">
        <f t="shared" si="1"/>
        <v>0</v>
      </c>
      <c r="BL22" s="79">
        <f t="shared" ca="1" si="37"/>
        <v>0</v>
      </c>
      <c r="BM22" s="80">
        <f t="shared" ca="1" si="38"/>
        <v>0</v>
      </c>
      <c r="BN22" s="79"/>
      <c r="BO22" s="79">
        <f t="shared" si="13"/>
        <v>0</v>
      </c>
      <c r="BP22" s="47">
        <f t="shared" ca="1" si="2"/>
        <v>0</v>
      </c>
      <c r="BQ22" s="79">
        <f t="shared" ca="1" si="14"/>
        <v>0</v>
      </c>
      <c r="BR22" s="79">
        <f t="shared" si="3"/>
        <v>0</v>
      </c>
      <c r="BS22" s="79">
        <f t="shared" ca="1" si="15"/>
        <v>0</v>
      </c>
    </row>
    <row r="23" spans="1:71" hidden="1" x14ac:dyDescent="0.3">
      <c r="A23" s="17" t="s">
        <v>41</v>
      </c>
      <c r="B23" s="22" t="s">
        <v>43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76">
        <f t="shared" ref="BD23:BD71" si="43">IF(C23="b",5,0)+IF(D23="b",5,0)+IF(E23="b",5,0)+IF(F23="b",5,0)+IF(G23="b",5,0)+IF(H23="b",5,0)+IF(I23="b",5,0)+IF(J23="b",5,0)+IF(K23="b",5,0)+IF(L23="b",5,0)+IF(M23="b",5,0)+IF(N23="b",5,0)+IF(O23="b",5,0)+IF(P23="b",5,0)+IF(Q23="b",5,0)+IF(R23="b",5,0)+IF(S23="b",5,0)+IF(T23="b",5,0)+IF(U23="b",5,0)+IF(V23="b",5,0)+IF(W23="b",5,0)+IF(X23="b",5,0)+IF(Y23="b",5,0)+IF(Z23="b",5,0)+IF(AA23="b",5,0)+IF(AB23="b",5,0)+IF(AC23="b",5,0)+IF(AD23="b",5,0)+IF(AE23="b",5,0)+IF(AF23="b",5,0)+IF(AG23="b",5,0)+IF(AH23="b",5,0)+IF(AI23="b",5,0)+IF(AJ23="b",5,0)+IF(AK23="b",5,0)+IF(AL23="b",5,0)+IF(AM23="b",5,0)+IF(AN23="b",5,0)+IF(AO23="b",5,0)+IF(AP23="b",5,0)+IF(AQ23="b",5,0)+IF(AR23="b",5,0)+IF(AS23="b",5,0)+IF(AT23="b",5,0)+IF(AU23="b",5,0)+IF(AV23="b",5,0)+IF(AW23="b",5,0)+IF(AX23="b",5,0)+IF(AY23="b",5,0)+IF(AZ23="b",5,0)+IF(BA23="b",5,0)+IF(BC23="b",5,0)</f>
        <v>0</v>
      </c>
      <c r="BE23" s="77">
        <f t="shared" si="40"/>
        <v>0</v>
      </c>
      <c r="BF23" s="78">
        <f t="shared" ca="1" si="41"/>
        <v>0</v>
      </c>
      <c r="BG23" s="78">
        <f t="shared" ca="1" si="34"/>
        <v>0</v>
      </c>
      <c r="BH23" s="78">
        <f t="shared" ca="1" si="42"/>
        <v>0</v>
      </c>
      <c r="BI23" s="78">
        <f t="shared" ca="1" si="35"/>
        <v>0</v>
      </c>
      <c r="BJ23" s="78">
        <f t="shared" ca="1" si="36"/>
        <v>0</v>
      </c>
      <c r="BK23" s="78">
        <f t="shared" si="1"/>
        <v>0</v>
      </c>
      <c r="BL23" s="79">
        <f t="shared" ca="1" si="37"/>
        <v>0</v>
      </c>
      <c r="BM23" s="80">
        <f t="shared" ca="1" si="38"/>
        <v>0</v>
      </c>
      <c r="BN23" s="79"/>
      <c r="BO23" s="79">
        <f t="shared" si="13"/>
        <v>0</v>
      </c>
      <c r="BP23" s="47">
        <f t="shared" ca="1" si="2"/>
        <v>0</v>
      </c>
      <c r="BQ23" s="79">
        <f t="shared" ca="1" si="14"/>
        <v>0</v>
      </c>
      <c r="BR23" s="79">
        <f t="shared" si="3"/>
        <v>0</v>
      </c>
      <c r="BS23" s="79">
        <f t="shared" ca="1" si="15"/>
        <v>0</v>
      </c>
    </row>
    <row r="24" spans="1:71" hidden="1" x14ac:dyDescent="0.3">
      <c r="A24" s="17" t="s">
        <v>59</v>
      </c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76">
        <f t="shared" si="43"/>
        <v>0</v>
      </c>
      <c r="BE24" s="77">
        <f>BD24</f>
        <v>0</v>
      </c>
      <c r="BF24" s="78">
        <f t="shared" ref="BF24:BF68" ca="1" si="44">IF(AND($C$1&lt;TODAY(),$C24&lt;0),$C24,0)+IF(AND($D$1&lt;TODAY(),$D24&lt;0),$D24,0)+IF(AND($E$1&lt;TODAY(),$E24&lt;0),$E24,0)+IF(AND($F$1&lt;TODAY(),$F24&lt;0),$F24,0)+IF(AND($G$1&lt;TODAY(),$G24&lt;0),$G24,0)+IF(AND($H$1&lt;TODAY(),$H24&lt;0),$H24,0)+IF(AND($I$1&lt;TODAY(),$I24&lt;0),$I24,0)+IF(AND($J$1&lt;TODAY(),$J24&lt;0),$J24,0)+IF(AND($K$1&lt;TODAY(),$K24&lt;0),$K24,0)+IF(AND($L$1&lt;TODAY(),$L24&lt;0),$L24,0)+IF(AND($M$1&lt;TODAY(),$M24&lt;0),$M24,0)+IF(AND($N$1&lt;TODAY(),$N24&lt;0),$N24,0)+IF(AND($O$1&lt;TODAY(),$O24&lt;0),$O24,0)+IF(AND($P$1&lt;TODAY(),$P24&lt;0),$P24,0)+IF(AND($Q$1&lt;TODAY(),$Q24&lt;0),$Q24,0)+IF(AND($R$1&lt;TODAY(),$R24&lt;0),$R24,0)+IF(AND($S$1&lt;TODAY(),$S24&lt;0),$S24,0)+IF(AND($T$1&lt;TODAY(),$T24&lt;0),$T24,0)+IF(AND($U$1&lt;TODAY(),$U24&lt;0),$U24,0)+IF(AND($V$1&lt;TODAY(),$V24&lt;0),$V24,0)+IF(AND($W$1&lt;TODAY(),$W24&lt;0),$W24,0)+IF(AND($X$1&lt;TODAY(),$X24&lt;0),$X24,0)+IF(AND($Y$1&lt;TODAY(),$Y24&lt;0),$Y24,0)+IF(AND($Z$1&lt;TODAY(),$Z24&lt;0),$Z24,0)+IF(AND($AA$1&lt;TODAY(),$AA24&lt;0),$AA24,0)+IF(AND($AB$1&lt;TODAY(),$AB24&lt;0),$AB24,0)+IF(AND($AC$1&lt;TODAY(),$AC24&lt;0),$AC24,0)+IF(AND($AD$1&lt;TODAY(),$AD24&lt;0),$AD24,0)+IF(AND($AE$1&lt;TODAY(),$AE24&lt;0),$AE24,0)+IF(AND($AF$1&lt;TODAY(),$AF24&lt;0),$AF24,0)+IF(AND($AG$1&lt;TODAY(),$AG24&lt;0),$AG24,0)+IF(AND($AH$1&lt;TODAY(),$AH24&lt;0),$AH24,0)+IF(AND($AI$1&lt;TODAY(),$AI24&lt;0),$AI24,0)+IF(AND($AJ$1&lt;TODAY(),$AJ24&lt;0),$AJ24,0)+IF(AND($AK$1&lt;TODAY(),$AK24&lt;0),$AK24,0)+IF(AND($AL$1&lt;TODAY(),$AL24&lt;0),$AL24,0)+IF(AND($AM$1&lt;=TODAY(),$AM24&lt;0),$AM24,0)+IF(AND($AN$1&lt;TODAY(),$AN24&lt;0),$AN24,0)+IF(AND($AO$1&lt;TODAY(),$AO24&lt;0),$AO24,0)+IF(AND($AP$1&lt;TODAY(),$AP24&lt;0),$AP24,0)+IF(AND($AQ$1&lt;TODAY(),$AQ24&lt;0),$AQ24,0)+IF(AND($AR$1&lt;TODAY(),$AR24&lt;0),$AR24,0)+IF(AND($AS$1&lt;TODAY(),$AS24&lt;0),$AS24,0)+IF(AND($AT$1&lt;TODAY(),$AT24&lt;0),$AT24,0)+IF(AND($AU$1&lt;TODAY(),$AU24&lt;0),$AU24,0)+IF(AND($AV$1&lt;TODAY(),$AV24&lt;0),$AV24,0)+IF(AND($AW$1&lt;TODAY(),$AW24&lt;0),$AW24,0)+IF(AND($AX$1&lt;TODAY(),$AX24&lt;0),$AX24,0)+IF(AND($AY$1&lt;TODAY(),$AY24&lt;0),$AY24,0)+IF(AND($AZ$1&lt;TODAY(),$AZ24&lt;0),$AZ24,0)+IF(AND($BA$1&lt;TODAY(),$BA24&lt;0),$BA24,0)+IF(AND($BC$1&lt;TODAY(),$BC24&lt;0),$BC24,0)</f>
        <v>0</v>
      </c>
      <c r="BG24" s="78">
        <f t="shared" ca="1" si="34"/>
        <v>0</v>
      </c>
      <c r="BH24" s="78">
        <f t="shared" ca="1" si="42"/>
        <v>0</v>
      </c>
      <c r="BI24" s="78">
        <f t="shared" ca="1" si="35"/>
        <v>0</v>
      </c>
      <c r="BJ24" s="78">
        <f t="shared" ca="1" si="36"/>
        <v>0</v>
      </c>
      <c r="BK24" s="78">
        <f t="shared" si="1"/>
        <v>0</v>
      </c>
      <c r="BL24" s="79">
        <f t="shared" ca="1" si="37"/>
        <v>0</v>
      </c>
      <c r="BM24" s="80">
        <f t="shared" ca="1" si="38"/>
        <v>0</v>
      </c>
      <c r="BN24" s="79"/>
      <c r="BO24" s="79">
        <f t="shared" si="13"/>
        <v>0</v>
      </c>
      <c r="BP24" s="47">
        <f t="shared" ca="1" si="2"/>
        <v>0</v>
      </c>
      <c r="BQ24" s="79">
        <f t="shared" ca="1" si="14"/>
        <v>0</v>
      </c>
      <c r="BR24" s="79">
        <f t="shared" si="3"/>
        <v>0</v>
      </c>
      <c r="BS24" s="79">
        <f t="shared" ca="1" si="15"/>
        <v>0</v>
      </c>
    </row>
    <row r="25" spans="1:71" x14ac:dyDescent="0.3">
      <c r="A25" s="17" t="s">
        <v>47</v>
      </c>
      <c r="B25" s="22" t="s">
        <v>40</v>
      </c>
      <c r="C25" s="24"/>
      <c r="D25" s="24"/>
      <c r="E25" s="24"/>
      <c r="F25" s="24"/>
      <c r="G25" s="24"/>
      <c r="H25" s="24"/>
      <c r="I25" s="24">
        <v>6.5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>
        <v>6.5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>
        <v>6.5</v>
      </c>
      <c r="AJ25" s="24"/>
      <c r="AK25" s="24">
        <v>6.5</v>
      </c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76">
        <f t="shared" si="43"/>
        <v>0</v>
      </c>
      <c r="BE25" s="77">
        <f t="shared" ref="BE25:BE34" si="45">BD25</f>
        <v>0</v>
      </c>
      <c r="BF25" s="78">
        <f t="shared" ca="1" si="44"/>
        <v>0</v>
      </c>
      <c r="BG25" s="78">
        <f t="shared" ca="1" si="34"/>
        <v>11</v>
      </c>
      <c r="BH25" s="78">
        <f t="shared" ca="1" si="42"/>
        <v>11</v>
      </c>
      <c r="BI25" s="78">
        <f t="shared" ca="1" si="35"/>
        <v>37</v>
      </c>
      <c r="BJ25" s="78">
        <f t="shared" ca="1" si="36"/>
        <v>26</v>
      </c>
      <c r="BK25" s="78">
        <f t="shared" si="1"/>
        <v>-24.9</v>
      </c>
      <c r="BL25" s="79">
        <f t="shared" ca="1" si="37"/>
        <v>1.1000000000000014</v>
      </c>
      <c r="BM25" s="80">
        <f t="shared" ca="1" si="38"/>
        <v>4</v>
      </c>
      <c r="BN25" s="79">
        <f>50-6.5-6.5-6.5-6.5-6.5-6.5</f>
        <v>11</v>
      </c>
      <c r="BO25" s="79">
        <f t="shared" si="13"/>
        <v>0</v>
      </c>
      <c r="BP25" s="47">
        <f t="shared" ca="1" si="2"/>
        <v>8.9285714285714281E-3</v>
      </c>
      <c r="BQ25" s="79">
        <f t="shared" ca="1" si="14"/>
        <v>0</v>
      </c>
      <c r="BR25" s="79">
        <f t="shared" si="3"/>
        <v>0</v>
      </c>
      <c r="BS25" s="79">
        <f t="shared" ca="1" si="15"/>
        <v>0</v>
      </c>
    </row>
    <row r="26" spans="1:71" hidden="1" x14ac:dyDescent="0.3">
      <c r="A26" s="17" t="s">
        <v>49</v>
      </c>
      <c r="B26" s="2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76">
        <f t="shared" si="43"/>
        <v>0</v>
      </c>
      <c r="BE26" s="77">
        <f t="shared" si="45"/>
        <v>0</v>
      </c>
      <c r="BF26" s="78">
        <f t="shared" ca="1" si="44"/>
        <v>0</v>
      </c>
      <c r="BG26" s="78">
        <f t="shared" ca="1" si="34"/>
        <v>0</v>
      </c>
      <c r="BH26" s="78">
        <f t="shared" ca="1" si="42"/>
        <v>0</v>
      </c>
      <c r="BI26" s="78">
        <f t="shared" ca="1" si="35"/>
        <v>0</v>
      </c>
      <c r="BJ26" s="78">
        <f t="shared" ca="1" si="36"/>
        <v>0</v>
      </c>
      <c r="BK26" s="78">
        <f t="shared" si="1"/>
        <v>0</v>
      </c>
      <c r="BL26" s="79">
        <f t="shared" ca="1" si="37"/>
        <v>0</v>
      </c>
      <c r="BM26" s="80">
        <f t="shared" ca="1" si="38"/>
        <v>0</v>
      </c>
      <c r="BN26" s="79"/>
      <c r="BO26" s="79">
        <f t="shared" si="13"/>
        <v>0</v>
      </c>
      <c r="BP26" s="47">
        <f t="shared" ca="1" si="2"/>
        <v>0</v>
      </c>
      <c r="BQ26" s="79">
        <f t="shared" ca="1" si="14"/>
        <v>0</v>
      </c>
      <c r="BR26" s="79">
        <f t="shared" si="3"/>
        <v>0</v>
      </c>
      <c r="BS26" s="79">
        <f t="shared" ca="1" si="15"/>
        <v>0</v>
      </c>
    </row>
    <row r="27" spans="1:71" hidden="1" x14ac:dyDescent="0.3">
      <c r="A27" s="17" t="s">
        <v>50</v>
      </c>
      <c r="B27" s="22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76">
        <f t="shared" si="43"/>
        <v>0</v>
      </c>
      <c r="BE27" s="77">
        <f t="shared" si="45"/>
        <v>0</v>
      </c>
      <c r="BF27" s="78">
        <f t="shared" ca="1" si="44"/>
        <v>0</v>
      </c>
      <c r="BG27" s="78">
        <f t="shared" ca="1" si="34"/>
        <v>0</v>
      </c>
      <c r="BH27" s="78">
        <f t="shared" ca="1" si="42"/>
        <v>0</v>
      </c>
      <c r="BI27" s="78">
        <f t="shared" ca="1" si="35"/>
        <v>0</v>
      </c>
      <c r="BJ27" s="78">
        <f t="shared" ca="1" si="36"/>
        <v>0</v>
      </c>
      <c r="BK27" s="78">
        <f t="shared" si="1"/>
        <v>0</v>
      </c>
      <c r="BL27" s="79">
        <f t="shared" ca="1" si="37"/>
        <v>0</v>
      </c>
      <c r="BM27" s="80">
        <f t="shared" ca="1" si="38"/>
        <v>0</v>
      </c>
      <c r="BN27" s="79"/>
      <c r="BO27" s="79">
        <f t="shared" si="13"/>
        <v>0</v>
      </c>
      <c r="BP27" s="47">
        <f t="shared" ca="1" si="2"/>
        <v>0</v>
      </c>
      <c r="BQ27" s="79">
        <f t="shared" ca="1" si="14"/>
        <v>0</v>
      </c>
      <c r="BR27" s="79">
        <f t="shared" si="3"/>
        <v>0</v>
      </c>
      <c r="BS27" s="79">
        <f t="shared" ca="1" si="15"/>
        <v>0</v>
      </c>
    </row>
    <row r="28" spans="1:71" hidden="1" x14ac:dyDescent="0.3">
      <c r="A28" s="17" t="s">
        <v>110</v>
      </c>
      <c r="B28" s="22" t="s">
        <v>111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76">
        <f t="shared" si="43"/>
        <v>0</v>
      </c>
      <c r="BE28" s="77">
        <f t="shared" si="45"/>
        <v>0</v>
      </c>
      <c r="BF28" s="78">
        <f t="shared" ca="1" si="44"/>
        <v>0</v>
      </c>
      <c r="BG28" s="78">
        <f t="shared" ca="1" si="34"/>
        <v>0</v>
      </c>
      <c r="BH28" s="78">
        <f t="shared" ca="1" si="42"/>
        <v>0</v>
      </c>
      <c r="BI28" s="78">
        <f t="shared" ca="1" si="35"/>
        <v>0</v>
      </c>
      <c r="BJ28" s="78">
        <f t="shared" ca="1" si="36"/>
        <v>0</v>
      </c>
      <c r="BK28" s="78">
        <f t="shared" si="1"/>
        <v>0</v>
      </c>
      <c r="BL28" s="79">
        <f t="shared" ca="1" si="37"/>
        <v>0</v>
      </c>
      <c r="BM28" s="80">
        <f t="shared" ca="1" si="38"/>
        <v>0</v>
      </c>
      <c r="BN28" s="79"/>
      <c r="BO28" s="79">
        <f t="shared" si="13"/>
        <v>0</v>
      </c>
      <c r="BP28" s="47">
        <f t="shared" ca="1" si="2"/>
        <v>0</v>
      </c>
      <c r="BQ28" s="79">
        <f t="shared" ca="1" si="14"/>
        <v>0</v>
      </c>
      <c r="BR28" s="79">
        <f t="shared" si="3"/>
        <v>0</v>
      </c>
      <c r="BS28" s="79">
        <f t="shared" ca="1" si="15"/>
        <v>0</v>
      </c>
    </row>
    <row r="29" spans="1:71" hidden="1" x14ac:dyDescent="0.3">
      <c r="A29" s="17" t="s">
        <v>51</v>
      </c>
      <c r="B29" s="22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76">
        <f t="shared" si="43"/>
        <v>0</v>
      </c>
      <c r="BE29" s="77">
        <f t="shared" si="45"/>
        <v>0</v>
      </c>
      <c r="BF29" s="78">
        <f t="shared" ca="1" si="44"/>
        <v>0</v>
      </c>
      <c r="BG29" s="78">
        <f t="shared" ca="1" si="34"/>
        <v>0</v>
      </c>
      <c r="BH29" s="78">
        <f t="shared" ca="1" si="42"/>
        <v>0</v>
      </c>
      <c r="BI29" s="78">
        <f t="shared" ca="1" si="35"/>
        <v>0</v>
      </c>
      <c r="BJ29" s="78">
        <f t="shared" ca="1" si="36"/>
        <v>0</v>
      </c>
      <c r="BK29" s="78">
        <f t="shared" si="1"/>
        <v>0</v>
      </c>
      <c r="BL29" s="79">
        <f t="shared" ca="1" si="37"/>
        <v>0</v>
      </c>
      <c r="BM29" s="80">
        <f t="shared" ca="1" si="38"/>
        <v>0</v>
      </c>
      <c r="BN29" s="79"/>
      <c r="BO29" s="79">
        <f t="shared" si="13"/>
        <v>0</v>
      </c>
      <c r="BP29" s="47">
        <f t="shared" ca="1" si="2"/>
        <v>0</v>
      </c>
      <c r="BQ29" s="79">
        <f t="shared" ca="1" si="14"/>
        <v>0</v>
      </c>
      <c r="BR29" s="79">
        <f t="shared" si="3"/>
        <v>0</v>
      </c>
      <c r="BS29" s="79">
        <f t="shared" ca="1" si="15"/>
        <v>0</v>
      </c>
    </row>
    <row r="30" spans="1:71" hidden="1" x14ac:dyDescent="0.3">
      <c r="A30" s="17" t="s">
        <v>57</v>
      </c>
      <c r="B30" s="22" t="s">
        <v>80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76">
        <f t="shared" si="43"/>
        <v>0</v>
      </c>
      <c r="BE30" s="77">
        <f t="shared" si="45"/>
        <v>0</v>
      </c>
      <c r="BF30" s="78">
        <f t="shared" ca="1" si="44"/>
        <v>0</v>
      </c>
      <c r="BG30" s="78">
        <f t="shared" ca="1" si="34"/>
        <v>0</v>
      </c>
      <c r="BH30" s="78">
        <f t="shared" ca="1" si="42"/>
        <v>0</v>
      </c>
      <c r="BI30" s="78">
        <f t="shared" ca="1" si="35"/>
        <v>0</v>
      </c>
      <c r="BJ30" s="78">
        <f t="shared" ca="1" si="36"/>
        <v>0</v>
      </c>
      <c r="BK30" s="78">
        <f t="shared" si="1"/>
        <v>0</v>
      </c>
      <c r="BL30" s="79">
        <f t="shared" ca="1" si="37"/>
        <v>0</v>
      </c>
      <c r="BM30" s="80">
        <f t="shared" ca="1" si="38"/>
        <v>0</v>
      </c>
      <c r="BN30" s="79"/>
      <c r="BO30" s="79">
        <f t="shared" si="13"/>
        <v>0</v>
      </c>
      <c r="BP30" s="47">
        <f t="shared" ca="1" si="2"/>
        <v>0</v>
      </c>
      <c r="BQ30" s="79">
        <f t="shared" ca="1" si="14"/>
        <v>0</v>
      </c>
      <c r="BR30" s="79">
        <f t="shared" si="3"/>
        <v>0</v>
      </c>
      <c r="BS30" s="79">
        <f t="shared" ca="1" si="15"/>
        <v>0</v>
      </c>
    </row>
    <row r="31" spans="1:71" x14ac:dyDescent="0.3">
      <c r="A31" s="17" t="s">
        <v>61</v>
      </c>
      <c r="B31" s="22" t="s">
        <v>79</v>
      </c>
      <c r="C31" s="24"/>
      <c r="D31" s="24"/>
      <c r="E31" s="24"/>
      <c r="F31" s="24">
        <v>6.5</v>
      </c>
      <c r="G31" s="24">
        <v>6.5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>
        <v>6.5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76">
        <f t="shared" si="43"/>
        <v>0</v>
      </c>
      <c r="BE31" s="77">
        <f t="shared" si="45"/>
        <v>0</v>
      </c>
      <c r="BF31" s="78">
        <f t="shared" ca="1" si="44"/>
        <v>0</v>
      </c>
      <c r="BG31" s="78">
        <f t="shared" ca="1" si="34"/>
        <v>0</v>
      </c>
      <c r="BH31" s="78">
        <f t="shared" ca="1" si="42"/>
        <v>0</v>
      </c>
      <c r="BI31" s="78">
        <f t="shared" ca="1" si="35"/>
        <v>19.5</v>
      </c>
      <c r="BJ31" s="78">
        <f t="shared" ca="1" si="36"/>
        <v>19.5</v>
      </c>
      <c r="BK31" s="78">
        <f t="shared" si="1"/>
        <v>-16.940000000000001</v>
      </c>
      <c r="BL31" s="79">
        <f t="shared" ca="1" si="37"/>
        <v>2.5599999999999987</v>
      </c>
      <c r="BM31" s="80">
        <f t="shared" ca="1" si="38"/>
        <v>3</v>
      </c>
      <c r="BN31" s="79"/>
      <c r="BO31" s="79">
        <f t="shared" si="13"/>
        <v>0</v>
      </c>
      <c r="BP31" s="47">
        <f t="shared" ca="1" si="2"/>
        <v>6.6964285714285711E-3</v>
      </c>
      <c r="BQ31" s="79">
        <f ca="1">BO31*BP31</f>
        <v>0</v>
      </c>
      <c r="BR31" s="79">
        <f t="shared" si="3"/>
        <v>0</v>
      </c>
      <c r="BS31" s="79">
        <f t="shared" ca="1" si="15"/>
        <v>0</v>
      </c>
    </row>
    <row r="32" spans="1:71" x14ac:dyDescent="0.3">
      <c r="A32" s="17" t="s">
        <v>66</v>
      </c>
      <c r="B32" s="22"/>
      <c r="C32" s="24"/>
      <c r="D32" s="24">
        <v>6.5</v>
      </c>
      <c r="E32" s="24"/>
      <c r="F32" s="24"/>
      <c r="G32" s="24"/>
      <c r="H32" s="24">
        <v>6.5</v>
      </c>
      <c r="I32" s="24">
        <v>6.5</v>
      </c>
      <c r="J32" s="24"/>
      <c r="K32" s="24"/>
      <c r="L32" s="24"/>
      <c r="M32" s="24">
        <v>6.5</v>
      </c>
      <c r="N32" s="24">
        <v>6.5</v>
      </c>
      <c r="O32" s="24"/>
      <c r="P32" s="24">
        <v>6.5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>
        <v>6.5</v>
      </c>
      <c r="AG32" s="24"/>
      <c r="AH32" s="24">
        <v>6.5</v>
      </c>
      <c r="AI32" s="24"/>
      <c r="AJ32" s="24">
        <v>6.5</v>
      </c>
      <c r="AK32" s="24">
        <v>6.5</v>
      </c>
      <c r="AL32" s="24">
        <v>6.5</v>
      </c>
      <c r="AM32" s="24"/>
      <c r="AN32" s="24">
        <v>6.5</v>
      </c>
      <c r="AO32" s="24">
        <v>6.5</v>
      </c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76">
        <f t="shared" si="43"/>
        <v>0</v>
      </c>
      <c r="BE32" s="77">
        <f t="shared" si="45"/>
        <v>0</v>
      </c>
      <c r="BF32" s="78">
        <f t="shared" ca="1" si="44"/>
        <v>0</v>
      </c>
      <c r="BG32" s="78">
        <f t="shared" ca="1" si="34"/>
        <v>0</v>
      </c>
      <c r="BH32" s="78">
        <f t="shared" ca="1" si="42"/>
        <v>0</v>
      </c>
      <c r="BI32" s="78">
        <f t="shared" ca="1" si="35"/>
        <v>84.5</v>
      </c>
      <c r="BJ32" s="78">
        <f t="shared" ca="1" si="36"/>
        <v>84.5</v>
      </c>
      <c r="BK32" s="78">
        <f t="shared" si="1"/>
        <v>-78.239999999999995</v>
      </c>
      <c r="BL32" s="79">
        <f t="shared" ca="1" si="37"/>
        <v>6.2600000000000051</v>
      </c>
      <c r="BM32" s="80">
        <f t="shared" ca="1" si="38"/>
        <v>13</v>
      </c>
      <c r="BN32" s="79"/>
      <c r="BO32" s="79">
        <f t="shared" si="13"/>
        <v>0</v>
      </c>
      <c r="BP32" s="47">
        <f t="shared" ca="1" si="2"/>
        <v>2.9017857142857144E-2</v>
      </c>
      <c r="BQ32" s="79">
        <f ca="1">BO32*BP32</f>
        <v>0</v>
      </c>
      <c r="BR32" s="79">
        <f t="shared" si="3"/>
        <v>0</v>
      </c>
      <c r="BS32" s="79">
        <f t="shared" ca="1" si="15"/>
        <v>0</v>
      </c>
    </row>
    <row r="33" spans="1:71" hidden="1" x14ac:dyDescent="0.3">
      <c r="A33" s="17" t="s">
        <v>70</v>
      </c>
      <c r="B33" s="22" t="s">
        <v>69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76">
        <f t="shared" si="43"/>
        <v>0</v>
      </c>
      <c r="BE33" s="77">
        <f t="shared" si="45"/>
        <v>0</v>
      </c>
      <c r="BF33" s="78">
        <f t="shared" ca="1" si="44"/>
        <v>0</v>
      </c>
      <c r="BG33" s="78">
        <f t="shared" ca="1" si="34"/>
        <v>0</v>
      </c>
      <c r="BH33" s="78">
        <f t="shared" ca="1" si="42"/>
        <v>0</v>
      </c>
      <c r="BI33" s="78">
        <f t="shared" ca="1" si="35"/>
        <v>0</v>
      </c>
      <c r="BJ33" s="78">
        <f t="shared" ca="1" si="36"/>
        <v>0</v>
      </c>
      <c r="BK33" s="78">
        <f t="shared" si="1"/>
        <v>0</v>
      </c>
      <c r="BL33" s="79">
        <f t="shared" ca="1" si="37"/>
        <v>0</v>
      </c>
      <c r="BM33" s="80">
        <f t="shared" ca="1" si="38"/>
        <v>0</v>
      </c>
      <c r="BN33" s="79"/>
      <c r="BO33" s="79">
        <f t="shared" si="13"/>
        <v>0</v>
      </c>
      <c r="BP33" s="47">
        <f t="shared" ca="1" si="2"/>
        <v>0</v>
      </c>
      <c r="BQ33" s="79">
        <f ca="1">BO33*BP33</f>
        <v>0</v>
      </c>
      <c r="BR33" s="79">
        <f t="shared" si="3"/>
        <v>0</v>
      </c>
      <c r="BS33" s="79">
        <f ca="1">BQ33+BR33</f>
        <v>0</v>
      </c>
    </row>
    <row r="34" spans="1:71" x14ac:dyDescent="0.3">
      <c r="A34" s="17" t="s">
        <v>65</v>
      </c>
      <c r="B34" s="22" t="s">
        <v>100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>
        <v>6.5</v>
      </c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76">
        <f t="shared" si="43"/>
        <v>0</v>
      </c>
      <c r="BE34" s="77">
        <f t="shared" si="45"/>
        <v>0</v>
      </c>
      <c r="BF34" s="78">
        <f t="shared" ca="1" si="44"/>
        <v>0</v>
      </c>
      <c r="BG34" s="78">
        <f t="shared" ca="1" si="34"/>
        <v>0</v>
      </c>
      <c r="BH34" s="78">
        <f t="shared" ca="1" si="42"/>
        <v>0</v>
      </c>
      <c r="BI34" s="78">
        <f t="shared" ca="1" si="35"/>
        <v>6.5</v>
      </c>
      <c r="BJ34" s="78">
        <f t="shared" ca="1" si="36"/>
        <v>6.5</v>
      </c>
      <c r="BK34" s="78">
        <f t="shared" ref="BK34:BK65" si="46">IF($C34="","0",$C$147)+IF($D34="","0",$D$147)+IF($E34="","0",$E$147)+IF($F34="","0",$F$147)+IF($G34="","0",$G$147)+IF($H34="","0",$H$147)+IF($I34="","0",$I$147)+IF($J34="","0",$J$147)+IF($K34="","0",$K$147)+IF($L34="","0",$L$147)+IF($M34="","0",$M$147)+IF($N34="","0",$N$147)+IF($O34="","0",$O$147)+IF($P34="","0",$P$147)+IF($Q34="","0",$Q$147)+IF($R34="","0",$R$147)+IF($S34="","0",$S$147)+IF($T34="","0",$T$147)+IF($U34="","0",$U$147)+IF($V34="","0",$V$147)+IF($W34="","0",$W$147)+IF($X34="","0",$X$147)+IF($Y34="","0",$Y$147)+IF($Z34="","0",$Z$147)+IF($AA34="","0",$AA$147)+IF($AB34="","0",$AB$147)+IF($AC34="","0",$AC$147)+IF($AD34="","0",$AD$147)+IF($AE34="","0",$AE$147)+IF($AF34="","0",$AF$147)+IF($AG34="","0",$AG$147)+IF($AH34="","0",$AH$147)+IF($AI34="","0",$AI$147)+IF($AJ34="","0",$AJ$147)+IF($AK34="","0",$AK$147)+IF($AL34="","0",$AL$147)+IF($AM34="","0",$AM$147)+IF($AN34="","0",$AN$147)+IF($AO34="","0",$AO$147)+IF($AP34="","0",$AP$147)+IF($AQ34="","0",$AQ$147)+IF($AR34="","0",$AR$147)+IF($AS34="","0",$AS$147)+IF($AT34="","0",$AT$147)+IF($AU34="","0",$AU$147)+IF($AV34="","0",$AV$147)+IF($AW34="","0",$AW$147)+IF($AX34="","0",$AX$147)+IF($AY34="","0",$AY$147)+IF($AZ34="","0",$AZ$147)+IF($BA34="","0",$BA$147)+IF($BC34="","0",$BC$147)</f>
        <v>-6.5</v>
      </c>
      <c r="BL34" s="79">
        <f t="shared" ca="1" si="37"/>
        <v>0</v>
      </c>
      <c r="BM34" s="80">
        <f t="shared" ca="1" si="38"/>
        <v>1</v>
      </c>
      <c r="BN34" s="79"/>
      <c r="BO34" s="79">
        <f>BO31</f>
        <v>0</v>
      </c>
      <c r="BP34" s="47">
        <f t="shared" ref="BP34:BP65" ca="1" si="47">IFERROR(BM34/$BM$139,0)</f>
        <v>2.232142857142857E-3</v>
      </c>
      <c r="BQ34" s="79">
        <f ca="1">BO34*BP34</f>
        <v>0</v>
      </c>
      <c r="BR34" s="79">
        <f t="shared" ref="BR34:BR65" si="48">IF(AD34&lt;&gt;"",$AD$141/$AD$139,0)+IF(AE34&lt;&gt;"",$AE$141/$AE$139,0)+IF(AF34&lt;&gt;"",$AF$141/$AF$139,0)+IF(AG34&lt;&gt;"",$AG$141/$AG$139,0)+IF(AH34&lt;&gt;"",$AH$141/$AH$139,0)+IF(AI34&lt;&gt;"",$AI$141/$AI$139,0)+IF(AJ34&lt;&gt;"",$AJ$141/$AJ$139,0)+IF(AK34&lt;&gt;"",$AK$141/$AK$139,0)+IF(AL34&lt;&gt;"",$AL$141/$AL$139,0)+IF(AM34&lt;&gt;"",$AM$141/$AM$139,0)+IF(AN34&lt;&gt;"",$AX$141/$AN$139,0)+IF(AO34&lt;&gt;"",$AY$141/$AO$139,0)+IF(AP34&lt;&gt;"",$AP$141/$AP$139,0)+IF(AQ34&lt;&gt;"",$AQ$141/$AQ$139,0)+IF(AR34&lt;&gt;"",$AR$141/$AR$139,0)+IF(AS34&lt;&gt;"",$AS$141/$AS$139,0)+IF(AT34&lt;&gt;"",$AT$141/$AT$139,0)+IF(AU34&lt;&gt;"",$AU$141/$AU$139,0)+IF(AV34&lt;&gt;"",$AV$141/$AV$139,0)+IF(AW34&lt;&gt;"",$AW$141/$AW$139,0)+IF(AX34&lt;&gt;"",$AX$141/$AX$139,0)+IF(AY34&lt;&gt;"",$AY$141/$AY$139,0)+IF(AZ34&lt;&gt;"",$AZ$141/$AZ$139,0)+IF(BA34&lt;&gt;"",$BA$141/$BA$139,0)+IF(BC34&lt;&gt;"",$BC$141/$BC$139,0)</f>
        <v>0</v>
      </c>
      <c r="BS34" s="79">
        <f t="shared" ca="1" si="15"/>
        <v>0</v>
      </c>
    </row>
    <row r="35" spans="1:71" hidden="1" x14ac:dyDescent="0.3">
      <c r="A35" s="17" t="s">
        <v>58</v>
      </c>
      <c r="B35" s="46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76">
        <f t="shared" si="43"/>
        <v>0</v>
      </c>
      <c r="BE35" s="77">
        <f>BD35</f>
        <v>0</v>
      </c>
      <c r="BF35" s="78">
        <f t="shared" ca="1" si="44"/>
        <v>0</v>
      </c>
      <c r="BG35" s="78">
        <f t="shared" ca="1" si="34"/>
        <v>0</v>
      </c>
      <c r="BH35" s="78">
        <f t="shared" ca="1" si="42"/>
        <v>0</v>
      </c>
      <c r="BI35" s="78">
        <f t="shared" ca="1" si="35"/>
        <v>0</v>
      </c>
      <c r="BJ35" s="78">
        <f t="shared" ca="1" si="36"/>
        <v>0</v>
      </c>
      <c r="BK35" s="78">
        <f t="shared" si="46"/>
        <v>0</v>
      </c>
      <c r="BL35" s="79">
        <f t="shared" ca="1" si="37"/>
        <v>0</v>
      </c>
      <c r="BM35" s="80">
        <f t="shared" ca="1" si="38"/>
        <v>0</v>
      </c>
      <c r="BN35" s="79"/>
      <c r="BO35" s="79">
        <f t="shared" ref="BO35:BO82" si="49">BO32</f>
        <v>0</v>
      </c>
      <c r="BP35" s="47">
        <f t="shared" ca="1" si="47"/>
        <v>0</v>
      </c>
      <c r="BQ35" s="79">
        <f t="shared" ref="BQ35:BQ68" ca="1" si="50">BO35*BP35</f>
        <v>0</v>
      </c>
      <c r="BR35" s="79">
        <f t="shared" si="48"/>
        <v>0</v>
      </c>
      <c r="BS35" s="79">
        <f t="shared" ca="1" si="15"/>
        <v>0</v>
      </c>
    </row>
    <row r="36" spans="1:71" hidden="1" x14ac:dyDescent="0.3">
      <c r="A36" s="17" t="s">
        <v>71</v>
      </c>
      <c r="B36" s="46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76">
        <f t="shared" si="43"/>
        <v>0</v>
      </c>
      <c r="BE36" s="77">
        <f t="shared" ref="BE36:BE66" si="51">BD36</f>
        <v>0</v>
      </c>
      <c r="BF36" s="78">
        <f t="shared" ca="1" si="44"/>
        <v>0</v>
      </c>
      <c r="BG36" s="78">
        <f t="shared" ca="1" si="34"/>
        <v>0</v>
      </c>
      <c r="BH36" s="78">
        <f t="shared" ca="1" si="42"/>
        <v>0</v>
      </c>
      <c r="BI36" s="78">
        <f t="shared" ca="1" si="35"/>
        <v>0</v>
      </c>
      <c r="BJ36" s="78">
        <f t="shared" ca="1" si="36"/>
        <v>0</v>
      </c>
      <c r="BK36" s="78">
        <f t="shared" si="46"/>
        <v>0</v>
      </c>
      <c r="BL36" s="79">
        <f t="shared" ca="1" si="37"/>
        <v>0</v>
      </c>
      <c r="BM36" s="80">
        <f t="shared" ca="1" si="38"/>
        <v>0</v>
      </c>
      <c r="BN36" s="79"/>
      <c r="BO36" s="79">
        <f t="shared" si="49"/>
        <v>0</v>
      </c>
      <c r="BP36" s="47">
        <f t="shared" ca="1" si="47"/>
        <v>0</v>
      </c>
      <c r="BQ36" s="79">
        <f t="shared" ca="1" si="50"/>
        <v>0</v>
      </c>
      <c r="BR36" s="79">
        <f t="shared" si="48"/>
        <v>0</v>
      </c>
      <c r="BS36" s="79">
        <f t="shared" ca="1" si="15"/>
        <v>0</v>
      </c>
    </row>
    <row r="37" spans="1:71" hidden="1" x14ac:dyDescent="0.3">
      <c r="A37" s="17" t="s">
        <v>72</v>
      </c>
      <c r="B37" s="46" t="s">
        <v>77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76">
        <f t="shared" si="43"/>
        <v>0</v>
      </c>
      <c r="BE37" s="77">
        <f t="shared" si="51"/>
        <v>0</v>
      </c>
      <c r="BF37" s="78">
        <f t="shared" ca="1" si="44"/>
        <v>0</v>
      </c>
      <c r="BG37" s="78">
        <f t="shared" ca="1" si="34"/>
        <v>0</v>
      </c>
      <c r="BH37" s="78">
        <f t="shared" ca="1" si="42"/>
        <v>0</v>
      </c>
      <c r="BI37" s="78">
        <f t="shared" ca="1" si="35"/>
        <v>0</v>
      </c>
      <c r="BJ37" s="78">
        <f t="shared" ca="1" si="36"/>
        <v>0</v>
      </c>
      <c r="BK37" s="78">
        <f t="shared" si="46"/>
        <v>0</v>
      </c>
      <c r="BL37" s="79">
        <f t="shared" ca="1" si="37"/>
        <v>0</v>
      </c>
      <c r="BM37" s="80">
        <f t="shared" ca="1" si="38"/>
        <v>0</v>
      </c>
      <c r="BN37" s="79"/>
      <c r="BO37" s="79">
        <f t="shared" si="49"/>
        <v>0</v>
      </c>
      <c r="BP37" s="47">
        <f t="shared" ca="1" si="47"/>
        <v>0</v>
      </c>
      <c r="BQ37" s="79">
        <f t="shared" ca="1" si="50"/>
        <v>0</v>
      </c>
      <c r="BR37" s="79">
        <f t="shared" si="48"/>
        <v>0</v>
      </c>
      <c r="BS37" s="79">
        <f t="shared" ca="1" si="15"/>
        <v>0</v>
      </c>
    </row>
    <row r="38" spans="1:71" x14ac:dyDescent="0.3">
      <c r="A38" s="17" t="s">
        <v>73</v>
      </c>
      <c r="B38" s="46" t="s">
        <v>95</v>
      </c>
      <c r="C38" s="24"/>
      <c r="D38" s="24">
        <v>6.5</v>
      </c>
      <c r="E38" s="24"/>
      <c r="F38" s="24">
        <v>6.5</v>
      </c>
      <c r="G38" s="24"/>
      <c r="H38" s="24"/>
      <c r="I38" s="24"/>
      <c r="J38" s="24"/>
      <c r="K38" s="24"/>
      <c r="L38" s="24"/>
      <c r="M38" s="24"/>
      <c r="N38" s="24"/>
      <c r="O38" s="24">
        <v>6.5</v>
      </c>
      <c r="P38" s="24">
        <v>6.5</v>
      </c>
      <c r="Q38" s="24">
        <v>6.5</v>
      </c>
      <c r="R38" s="24">
        <v>6.5</v>
      </c>
      <c r="S38" s="24">
        <v>6.5</v>
      </c>
      <c r="T38" s="24">
        <v>6.5</v>
      </c>
      <c r="U38" s="24">
        <v>6.5</v>
      </c>
      <c r="V38" s="24">
        <v>6.5</v>
      </c>
      <c r="W38" s="24">
        <v>6.5</v>
      </c>
      <c r="X38" s="24"/>
      <c r="Y38" s="24"/>
      <c r="Z38" s="24"/>
      <c r="AA38" s="24">
        <v>6.5</v>
      </c>
      <c r="AB38" s="24">
        <v>6.5</v>
      </c>
      <c r="AC38" s="24">
        <v>6.5</v>
      </c>
      <c r="AD38" s="24">
        <v>6.5</v>
      </c>
      <c r="AE38" s="24">
        <v>6.5</v>
      </c>
      <c r="AF38" s="24">
        <v>6.5</v>
      </c>
      <c r="AG38" s="24">
        <v>6.5</v>
      </c>
      <c r="AH38" s="24">
        <v>6.5</v>
      </c>
      <c r="AI38" s="24">
        <v>6.5</v>
      </c>
      <c r="AJ38" s="24">
        <v>6.5</v>
      </c>
      <c r="AK38" s="24">
        <v>6.5</v>
      </c>
      <c r="AL38" s="24">
        <v>6.5</v>
      </c>
      <c r="AM38" s="24">
        <v>6.5</v>
      </c>
      <c r="AN38" s="24">
        <v>6.5</v>
      </c>
      <c r="AO38" s="24">
        <v>6.5</v>
      </c>
      <c r="AP38" s="24">
        <v>6.5</v>
      </c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76">
        <f t="shared" si="43"/>
        <v>0</v>
      </c>
      <c r="BE38" s="77">
        <f t="shared" si="51"/>
        <v>0</v>
      </c>
      <c r="BF38" s="78">
        <f t="shared" ca="1" si="44"/>
        <v>0</v>
      </c>
      <c r="BG38" s="78">
        <f t="shared" ca="1" si="34"/>
        <v>50</v>
      </c>
      <c r="BH38" s="78">
        <f t="shared" ca="1" si="42"/>
        <v>50</v>
      </c>
      <c r="BI38" s="78">
        <f t="shared" ca="1" si="35"/>
        <v>225.5</v>
      </c>
      <c r="BJ38" s="78">
        <f t="shared" ca="1" si="36"/>
        <v>175.5</v>
      </c>
      <c r="BK38" s="78">
        <f t="shared" si="46"/>
        <v>-164.21846153846158</v>
      </c>
      <c r="BL38" s="79">
        <f t="shared" ca="1" si="37"/>
        <v>11.281538461538418</v>
      </c>
      <c r="BM38" s="80">
        <f t="shared" ca="1" si="38"/>
        <v>27</v>
      </c>
      <c r="BN38" s="79">
        <f>50+6.5-6.5</f>
        <v>50</v>
      </c>
      <c r="BO38" s="79">
        <f t="shared" si="49"/>
        <v>0</v>
      </c>
      <c r="BP38" s="47">
        <f t="shared" ca="1" si="47"/>
        <v>6.0267857142857144E-2</v>
      </c>
      <c r="BQ38" s="79">
        <f t="shared" ca="1" si="50"/>
        <v>0</v>
      </c>
      <c r="BR38" s="79">
        <f t="shared" si="48"/>
        <v>0</v>
      </c>
      <c r="BS38" s="79">
        <f t="shared" ca="1" si="15"/>
        <v>0</v>
      </c>
    </row>
    <row r="39" spans="1:71" hidden="1" x14ac:dyDescent="0.3">
      <c r="A39" s="17" t="s">
        <v>75</v>
      </c>
      <c r="B39" s="46" t="s">
        <v>91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76">
        <f t="shared" si="43"/>
        <v>0</v>
      </c>
      <c r="BE39" s="77">
        <f t="shared" si="51"/>
        <v>0</v>
      </c>
      <c r="BF39" s="78">
        <f t="shared" ca="1" si="44"/>
        <v>0</v>
      </c>
      <c r="BG39" s="78">
        <f t="shared" ca="1" si="34"/>
        <v>0</v>
      </c>
      <c r="BH39" s="78">
        <f t="shared" ca="1" si="42"/>
        <v>0</v>
      </c>
      <c r="BI39" s="78">
        <f t="shared" ca="1" si="35"/>
        <v>0</v>
      </c>
      <c r="BJ39" s="78">
        <f t="shared" ca="1" si="36"/>
        <v>0</v>
      </c>
      <c r="BK39" s="78">
        <f t="shared" si="46"/>
        <v>0</v>
      </c>
      <c r="BL39" s="79">
        <f t="shared" ca="1" si="37"/>
        <v>0</v>
      </c>
      <c r="BM39" s="80">
        <f t="shared" ca="1" si="38"/>
        <v>0</v>
      </c>
      <c r="BN39" s="79"/>
      <c r="BO39" s="79">
        <f t="shared" si="49"/>
        <v>0</v>
      </c>
      <c r="BP39" s="47">
        <f t="shared" ca="1" si="47"/>
        <v>0</v>
      </c>
      <c r="BQ39" s="79">
        <f t="shared" ca="1" si="50"/>
        <v>0</v>
      </c>
      <c r="BR39" s="79">
        <f t="shared" si="48"/>
        <v>0</v>
      </c>
      <c r="BS39" s="79">
        <f t="shared" ca="1" si="15"/>
        <v>0</v>
      </c>
    </row>
    <row r="40" spans="1:71" hidden="1" x14ac:dyDescent="0.3">
      <c r="A40" s="17" t="s">
        <v>74</v>
      </c>
      <c r="B40" s="46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76">
        <f t="shared" si="43"/>
        <v>0</v>
      </c>
      <c r="BE40" s="77">
        <f t="shared" si="51"/>
        <v>0</v>
      </c>
      <c r="BF40" s="78">
        <f t="shared" ca="1" si="44"/>
        <v>0</v>
      </c>
      <c r="BG40" s="78">
        <f t="shared" ca="1" si="34"/>
        <v>0</v>
      </c>
      <c r="BH40" s="78">
        <f t="shared" ca="1" si="42"/>
        <v>0</v>
      </c>
      <c r="BI40" s="78">
        <f t="shared" ca="1" si="35"/>
        <v>0</v>
      </c>
      <c r="BJ40" s="78">
        <f t="shared" ca="1" si="36"/>
        <v>0</v>
      </c>
      <c r="BK40" s="78">
        <f t="shared" si="46"/>
        <v>0</v>
      </c>
      <c r="BL40" s="79">
        <f t="shared" ca="1" si="37"/>
        <v>0</v>
      </c>
      <c r="BM40" s="80">
        <f t="shared" ca="1" si="38"/>
        <v>0</v>
      </c>
      <c r="BN40" s="79"/>
      <c r="BO40" s="79">
        <f t="shared" si="49"/>
        <v>0</v>
      </c>
      <c r="BP40" s="47">
        <f t="shared" ca="1" si="47"/>
        <v>0</v>
      </c>
      <c r="BQ40" s="79">
        <f t="shared" ca="1" si="50"/>
        <v>0</v>
      </c>
      <c r="BR40" s="79">
        <f t="shared" si="48"/>
        <v>0</v>
      </c>
      <c r="BS40" s="79">
        <f t="shared" ca="1" si="15"/>
        <v>0</v>
      </c>
    </row>
    <row r="41" spans="1:71" hidden="1" x14ac:dyDescent="0.3">
      <c r="A41" s="17" t="s">
        <v>76</v>
      </c>
      <c r="B41" s="46" t="s">
        <v>90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76">
        <f t="shared" si="43"/>
        <v>0</v>
      </c>
      <c r="BE41" s="77">
        <f t="shared" si="51"/>
        <v>0</v>
      </c>
      <c r="BF41" s="78">
        <f t="shared" ca="1" si="44"/>
        <v>0</v>
      </c>
      <c r="BG41" s="78">
        <f t="shared" ca="1" si="34"/>
        <v>0</v>
      </c>
      <c r="BH41" s="78">
        <f t="shared" ca="1" si="42"/>
        <v>0</v>
      </c>
      <c r="BI41" s="78">
        <f t="shared" ca="1" si="35"/>
        <v>0</v>
      </c>
      <c r="BJ41" s="78">
        <f t="shared" ca="1" si="36"/>
        <v>0</v>
      </c>
      <c r="BK41" s="78">
        <f t="shared" si="46"/>
        <v>0</v>
      </c>
      <c r="BL41" s="79">
        <f t="shared" ca="1" si="37"/>
        <v>0</v>
      </c>
      <c r="BM41" s="80">
        <f t="shared" ca="1" si="38"/>
        <v>0</v>
      </c>
      <c r="BN41" s="79"/>
      <c r="BO41" s="79">
        <f t="shared" si="49"/>
        <v>0</v>
      </c>
      <c r="BP41" s="47">
        <f t="shared" ca="1" si="47"/>
        <v>0</v>
      </c>
      <c r="BQ41" s="79">
        <f t="shared" ca="1" si="50"/>
        <v>0</v>
      </c>
      <c r="BR41" s="79">
        <f t="shared" si="48"/>
        <v>0</v>
      </c>
      <c r="BS41" s="79">
        <f t="shared" ca="1" si="15"/>
        <v>0</v>
      </c>
    </row>
    <row r="42" spans="1:71" hidden="1" x14ac:dyDescent="0.3">
      <c r="A42" s="17" t="s">
        <v>78</v>
      </c>
      <c r="B42" s="46" t="s">
        <v>109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76">
        <f t="shared" si="43"/>
        <v>0</v>
      </c>
      <c r="BE42" s="77">
        <f t="shared" si="51"/>
        <v>0</v>
      </c>
      <c r="BF42" s="78">
        <f t="shared" ca="1" si="44"/>
        <v>0</v>
      </c>
      <c r="BG42" s="78">
        <f t="shared" ca="1" si="34"/>
        <v>0</v>
      </c>
      <c r="BH42" s="78">
        <f t="shared" ca="1" si="42"/>
        <v>0</v>
      </c>
      <c r="BI42" s="78">
        <f t="shared" ca="1" si="35"/>
        <v>0</v>
      </c>
      <c r="BJ42" s="78">
        <f t="shared" ca="1" si="36"/>
        <v>0</v>
      </c>
      <c r="BK42" s="78">
        <f t="shared" si="46"/>
        <v>0</v>
      </c>
      <c r="BL42" s="79">
        <f t="shared" ca="1" si="37"/>
        <v>0</v>
      </c>
      <c r="BM42" s="80">
        <f t="shared" ca="1" si="38"/>
        <v>0</v>
      </c>
      <c r="BN42" s="79"/>
      <c r="BO42" s="79">
        <f t="shared" si="49"/>
        <v>0</v>
      </c>
      <c r="BP42" s="47">
        <f t="shared" ca="1" si="47"/>
        <v>0</v>
      </c>
      <c r="BQ42" s="79">
        <f t="shared" ca="1" si="50"/>
        <v>0</v>
      </c>
      <c r="BR42" s="79">
        <f t="shared" si="48"/>
        <v>0</v>
      </c>
      <c r="BS42" s="79">
        <f t="shared" ca="1" si="15"/>
        <v>0</v>
      </c>
    </row>
    <row r="43" spans="1:71" hidden="1" x14ac:dyDescent="0.3">
      <c r="A43" s="17" t="s">
        <v>81</v>
      </c>
      <c r="B43" s="46" t="s">
        <v>82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76">
        <f t="shared" si="43"/>
        <v>0</v>
      </c>
      <c r="BE43" s="77">
        <f t="shared" si="51"/>
        <v>0</v>
      </c>
      <c r="BF43" s="78">
        <f t="shared" ca="1" si="44"/>
        <v>0</v>
      </c>
      <c r="BG43" s="78">
        <f t="shared" ca="1" si="34"/>
        <v>0</v>
      </c>
      <c r="BH43" s="78">
        <f t="shared" ca="1" si="42"/>
        <v>0</v>
      </c>
      <c r="BI43" s="78">
        <f t="shared" ca="1" si="35"/>
        <v>0</v>
      </c>
      <c r="BJ43" s="78">
        <f t="shared" ca="1" si="36"/>
        <v>0</v>
      </c>
      <c r="BK43" s="78">
        <f t="shared" si="46"/>
        <v>0</v>
      </c>
      <c r="BL43" s="79">
        <f t="shared" ca="1" si="37"/>
        <v>0</v>
      </c>
      <c r="BM43" s="80">
        <f t="shared" ca="1" si="38"/>
        <v>0</v>
      </c>
      <c r="BN43" s="79"/>
      <c r="BO43" s="79">
        <f t="shared" si="49"/>
        <v>0</v>
      </c>
      <c r="BP43" s="47">
        <f t="shared" ca="1" si="47"/>
        <v>0</v>
      </c>
      <c r="BQ43" s="79">
        <f t="shared" ca="1" si="50"/>
        <v>0</v>
      </c>
      <c r="BR43" s="79">
        <f t="shared" si="48"/>
        <v>0</v>
      </c>
      <c r="BS43" s="79">
        <f t="shared" ca="1" si="15"/>
        <v>0</v>
      </c>
    </row>
    <row r="44" spans="1:71" hidden="1" x14ac:dyDescent="0.3">
      <c r="A44" s="17" t="s">
        <v>85</v>
      </c>
      <c r="B44" s="46" t="s">
        <v>94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76">
        <f t="shared" si="43"/>
        <v>0</v>
      </c>
      <c r="BE44" s="77">
        <f t="shared" si="51"/>
        <v>0</v>
      </c>
      <c r="BF44" s="78">
        <f t="shared" ca="1" si="44"/>
        <v>0</v>
      </c>
      <c r="BG44" s="78">
        <f t="shared" ca="1" si="34"/>
        <v>0</v>
      </c>
      <c r="BH44" s="78">
        <f t="shared" ca="1" si="42"/>
        <v>0</v>
      </c>
      <c r="BI44" s="78">
        <f t="shared" ca="1" si="35"/>
        <v>0</v>
      </c>
      <c r="BJ44" s="78">
        <f t="shared" ca="1" si="36"/>
        <v>0</v>
      </c>
      <c r="BK44" s="78">
        <f t="shared" si="46"/>
        <v>0</v>
      </c>
      <c r="BL44" s="79">
        <f t="shared" ca="1" si="37"/>
        <v>0</v>
      </c>
      <c r="BM44" s="80">
        <f t="shared" ca="1" si="38"/>
        <v>0</v>
      </c>
      <c r="BN44" s="79"/>
      <c r="BO44" s="79">
        <f t="shared" si="49"/>
        <v>0</v>
      </c>
      <c r="BP44" s="47">
        <f t="shared" ca="1" si="47"/>
        <v>0</v>
      </c>
      <c r="BQ44" s="79">
        <f t="shared" ca="1" si="50"/>
        <v>0</v>
      </c>
      <c r="BR44" s="79">
        <f t="shared" si="48"/>
        <v>0</v>
      </c>
      <c r="BS44" s="79">
        <f t="shared" ca="1" si="15"/>
        <v>0</v>
      </c>
    </row>
    <row r="45" spans="1:71" hidden="1" x14ac:dyDescent="0.3">
      <c r="A45" s="17" t="s">
        <v>86</v>
      </c>
      <c r="B45" s="46" t="s">
        <v>89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76">
        <f t="shared" si="43"/>
        <v>0</v>
      </c>
      <c r="BE45" s="77">
        <f t="shared" si="51"/>
        <v>0</v>
      </c>
      <c r="BF45" s="78">
        <f t="shared" ca="1" si="44"/>
        <v>0</v>
      </c>
      <c r="BG45" s="78">
        <f t="shared" ca="1" si="34"/>
        <v>0</v>
      </c>
      <c r="BH45" s="78">
        <f t="shared" ca="1" si="42"/>
        <v>0</v>
      </c>
      <c r="BI45" s="78">
        <f t="shared" ca="1" si="35"/>
        <v>0</v>
      </c>
      <c r="BJ45" s="78">
        <f t="shared" ca="1" si="36"/>
        <v>0</v>
      </c>
      <c r="BK45" s="78">
        <f t="shared" si="46"/>
        <v>0</v>
      </c>
      <c r="BL45" s="79">
        <f t="shared" ca="1" si="37"/>
        <v>0</v>
      </c>
      <c r="BM45" s="80">
        <f t="shared" ca="1" si="38"/>
        <v>0</v>
      </c>
      <c r="BN45" s="79"/>
      <c r="BO45" s="79">
        <f t="shared" si="49"/>
        <v>0</v>
      </c>
      <c r="BP45" s="47">
        <f t="shared" ca="1" si="47"/>
        <v>0</v>
      </c>
      <c r="BQ45" s="79">
        <f t="shared" ca="1" si="50"/>
        <v>0</v>
      </c>
      <c r="BR45" s="79">
        <f t="shared" si="48"/>
        <v>0</v>
      </c>
      <c r="BS45" s="79">
        <f t="shared" ca="1" si="15"/>
        <v>0</v>
      </c>
    </row>
    <row r="46" spans="1:71" hidden="1" x14ac:dyDescent="0.3">
      <c r="A46" s="17" t="s">
        <v>88</v>
      </c>
      <c r="B46" s="46" t="s">
        <v>93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76">
        <f t="shared" si="43"/>
        <v>0</v>
      </c>
      <c r="BE46" s="77">
        <f t="shared" si="51"/>
        <v>0</v>
      </c>
      <c r="BF46" s="78">
        <f t="shared" ca="1" si="44"/>
        <v>0</v>
      </c>
      <c r="BG46" s="78">
        <f t="shared" ca="1" si="34"/>
        <v>0</v>
      </c>
      <c r="BH46" s="78">
        <f t="shared" ca="1" si="42"/>
        <v>0</v>
      </c>
      <c r="BI46" s="78">
        <f t="shared" ca="1" si="35"/>
        <v>0</v>
      </c>
      <c r="BJ46" s="78">
        <f t="shared" ca="1" si="36"/>
        <v>0</v>
      </c>
      <c r="BK46" s="78">
        <f t="shared" si="46"/>
        <v>0</v>
      </c>
      <c r="BL46" s="79">
        <f t="shared" ca="1" si="37"/>
        <v>0</v>
      </c>
      <c r="BM46" s="80">
        <f t="shared" ca="1" si="38"/>
        <v>0</v>
      </c>
      <c r="BN46" s="79"/>
      <c r="BO46" s="79">
        <f t="shared" si="49"/>
        <v>0</v>
      </c>
      <c r="BP46" s="47">
        <f t="shared" ca="1" si="47"/>
        <v>0</v>
      </c>
      <c r="BQ46" s="79">
        <f t="shared" ca="1" si="50"/>
        <v>0</v>
      </c>
      <c r="BR46" s="79">
        <f t="shared" si="48"/>
        <v>0</v>
      </c>
      <c r="BS46" s="79">
        <f t="shared" ca="1" si="15"/>
        <v>0</v>
      </c>
    </row>
    <row r="47" spans="1:71" hidden="1" x14ac:dyDescent="0.3">
      <c r="A47" s="17" t="s">
        <v>87</v>
      </c>
      <c r="B47" s="46" t="s">
        <v>92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76">
        <f t="shared" si="43"/>
        <v>0</v>
      </c>
      <c r="BE47" s="77">
        <f t="shared" si="51"/>
        <v>0</v>
      </c>
      <c r="BF47" s="78">
        <f t="shared" ca="1" si="44"/>
        <v>0</v>
      </c>
      <c r="BG47" s="78">
        <f t="shared" ca="1" si="34"/>
        <v>0</v>
      </c>
      <c r="BH47" s="78">
        <f t="shared" ca="1" si="42"/>
        <v>0</v>
      </c>
      <c r="BI47" s="78">
        <f t="shared" ca="1" si="35"/>
        <v>0</v>
      </c>
      <c r="BJ47" s="78">
        <f t="shared" ca="1" si="36"/>
        <v>0</v>
      </c>
      <c r="BK47" s="78">
        <f t="shared" si="46"/>
        <v>0</v>
      </c>
      <c r="BL47" s="79">
        <f t="shared" ca="1" si="37"/>
        <v>0</v>
      </c>
      <c r="BM47" s="80">
        <f t="shared" ca="1" si="38"/>
        <v>0</v>
      </c>
      <c r="BN47" s="79"/>
      <c r="BO47" s="79">
        <f>BO44</f>
        <v>0</v>
      </c>
      <c r="BP47" s="47">
        <f t="shared" ca="1" si="47"/>
        <v>0</v>
      </c>
      <c r="BQ47" s="79">
        <f t="shared" ca="1" si="50"/>
        <v>0</v>
      </c>
      <c r="BR47" s="79">
        <f t="shared" si="48"/>
        <v>0</v>
      </c>
      <c r="BS47" s="79">
        <f t="shared" ca="1" si="15"/>
        <v>0</v>
      </c>
    </row>
    <row r="48" spans="1:71" hidden="1" x14ac:dyDescent="0.3">
      <c r="A48" s="17" t="s">
        <v>96</v>
      </c>
      <c r="B48" s="46" t="s">
        <v>108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76">
        <f t="shared" si="43"/>
        <v>0</v>
      </c>
      <c r="BE48" s="77">
        <f t="shared" si="51"/>
        <v>0</v>
      </c>
      <c r="BF48" s="78">
        <f t="shared" ca="1" si="44"/>
        <v>0</v>
      </c>
      <c r="BG48" s="78">
        <f t="shared" ca="1" si="34"/>
        <v>0</v>
      </c>
      <c r="BH48" s="78">
        <f t="shared" ca="1" si="42"/>
        <v>0</v>
      </c>
      <c r="BI48" s="78">
        <f t="shared" ca="1" si="35"/>
        <v>0</v>
      </c>
      <c r="BJ48" s="78">
        <f t="shared" ca="1" si="36"/>
        <v>0</v>
      </c>
      <c r="BK48" s="78">
        <f t="shared" si="46"/>
        <v>0</v>
      </c>
      <c r="BL48" s="79">
        <f t="shared" ca="1" si="37"/>
        <v>0</v>
      </c>
      <c r="BM48" s="80">
        <f t="shared" ca="1" si="38"/>
        <v>0</v>
      </c>
      <c r="BN48" s="79"/>
      <c r="BO48" s="79">
        <f t="shared" si="49"/>
        <v>0</v>
      </c>
      <c r="BP48" s="47">
        <f t="shared" ca="1" si="47"/>
        <v>0</v>
      </c>
      <c r="BQ48" s="79">
        <f t="shared" ca="1" si="50"/>
        <v>0</v>
      </c>
      <c r="BR48" s="79">
        <f t="shared" si="48"/>
        <v>0</v>
      </c>
      <c r="BS48" s="79">
        <f t="shared" ca="1" si="15"/>
        <v>0</v>
      </c>
    </row>
    <row r="49" spans="1:71" hidden="1" x14ac:dyDescent="0.3">
      <c r="A49" s="17" t="s">
        <v>97</v>
      </c>
      <c r="B49" s="46" t="s">
        <v>101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76">
        <f t="shared" si="43"/>
        <v>0</v>
      </c>
      <c r="BE49" s="77">
        <f t="shared" si="51"/>
        <v>0</v>
      </c>
      <c r="BF49" s="78">
        <f t="shared" ca="1" si="44"/>
        <v>0</v>
      </c>
      <c r="BG49" s="78">
        <f t="shared" ca="1" si="34"/>
        <v>0</v>
      </c>
      <c r="BH49" s="78">
        <f t="shared" ca="1" si="42"/>
        <v>0</v>
      </c>
      <c r="BI49" s="78">
        <f t="shared" ca="1" si="35"/>
        <v>0</v>
      </c>
      <c r="BJ49" s="78">
        <f t="shared" ca="1" si="36"/>
        <v>0</v>
      </c>
      <c r="BK49" s="78">
        <f t="shared" si="46"/>
        <v>0</v>
      </c>
      <c r="BL49" s="79">
        <f t="shared" ca="1" si="37"/>
        <v>0</v>
      </c>
      <c r="BM49" s="80">
        <f t="shared" ca="1" si="38"/>
        <v>0</v>
      </c>
      <c r="BN49" s="79"/>
      <c r="BO49" s="79">
        <f t="shared" si="49"/>
        <v>0</v>
      </c>
      <c r="BP49" s="47">
        <f t="shared" ca="1" si="47"/>
        <v>0</v>
      </c>
      <c r="BQ49" s="79">
        <f t="shared" ca="1" si="50"/>
        <v>0</v>
      </c>
      <c r="BR49" s="79">
        <f t="shared" si="48"/>
        <v>0</v>
      </c>
      <c r="BS49" s="79">
        <f t="shared" ca="1" si="15"/>
        <v>0</v>
      </c>
    </row>
    <row r="50" spans="1:71" hidden="1" x14ac:dyDescent="0.3">
      <c r="A50" s="17" t="s">
        <v>98</v>
      </c>
      <c r="B50" s="46" t="s">
        <v>102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76">
        <f t="shared" si="43"/>
        <v>0</v>
      </c>
      <c r="BE50" s="77">
        <f t="shared" si="51"/>
        <v>0</v>
      </c>
      <c r="BF50" s="78">
        <f t="shared" ca="1" si="44"/>
        <v>0</v>
      </c>
      <c r="BG50" s="78">
        <f t="shared" ca="1" si="34"/>
        <v>0</v>
      </c>
      <c r="BH50" s="78">
        <f t="shared" ca="1" si="42"/>
        <v>0</v>
      </c>
      <c r="BI50" s="78">
        <f t="shared" ca="1" si="35"/>
        <v>0</v>
      </c>
      <c r="BJ50" s="78">
        <f t="shared" ca="1" si="36"/>
        <v>0</v>
      </c>
      <c r="BK50" s="78">
        <f t="shared" si="46"/>
        <v>0</v>
      </c>
      <c r="BL50" s="79">
        <f t="shared" ca="1" si="37"/>
        <v>0</v>
      </c>
      <c r="BM50" s="80">
        <f t="shared" ca="1" si="38"/>
        <v>0</v>
      </c>
      <c r="BN50" s="79"/>
      <c r="BO50" s="79">
        <f t="shared" si="49"/>
        <v>0</v>
      </c>
      <c r="BP50" s="47">
        <f t="shared" ca="1" si="47"/>
        <v>0</v>
      </c>
      <c r="BQ50" s="79">
        <f t="shared" ca="1" si="50"/>
        <v>0</v>
      </c>
      <c r="BR50" s="79">
        <f t="shared" si="48"/>
        <v>0</v>
      </c>
      <c r="BS50" s="79">
        <f t="shared" ca="1" si="15"/>
        <v>0</v>
      </c>
    </row>
    <row r="51" spans="1:71" hidden="1" x14ac:dyDescent="0.3">
      <c r="A51" s="17" t="s">
        <v>99</v>
      </c>
      <c r="B51" s="46" t="s">
        <v>103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76">
        <f t="shared" si="43"/>
        <v>0</v>
      </c>
      <c r="BE51" s="77">
        <f t="shared" si="51"/>
        <v>0</v>
      </c>
      <c r="BF51" s="78">
        <f t="shared" ca="1" si="44"/>
        <v>0</v>
      </c>
      <c r="BG51" s="78">
        <f t="shared" ca="1" si="34"/>
        <v>0</v>
      </c>
      <c r="BH51" s="78">
        <f t="shared" ca="1" si="42"/>
        <v>0</v>
      </c>
      <c r="BI51" s="78">
        <f t="shared" ca="1" si="35"/>
        <v>0</v>
      </c>
      <c r="BJ51" s="78">
        <f t="shared" ca="1" si="36"/>
        <v>0</v>
      </c>
      <c r="BK51" s="78">
        <f t="shared" si="46"/>
        <v>0</v>
      </c>
      <c r="BL51" s="79">
        <f t="shared" ca="1" si="37"/>
        <v>0</v>
      </c>
      <c r="BM51" s="80">
        <f t="shared" ca="1" si="38"/>
        <v>0</v>
      </c>
      <c r="BN51" s="79"/>
      <c r="BO51" s="79">
        <f t="shared" si="49"/>
        <v>0</v>
      </c>
      <c r="BP51" s="47">
        <f t="shared" ca="1" si="47"/>
        <v>0</v>
      </c>
      <c r="BQ51" s="79">
        <f t="shared" ca="1" si="50"/>
        <v>0</v>
      </c>
      <c r="BR51" s="79">
        <f t="shared" si="48"/>
        <v>0</v>
      </c>
      <c r="BS51" s="79">
        <f t="shared" ca="1" si="15"/>
        <v>0</v>
      </c>
    </row>
    <row r="52" spans="1:71" hidden="1" x14ac:dyDescent="0.3">
      <c r="A52" s="17" t="s">
        <v>104</v>
      </c>
      <c r="B52" s="46" t="s">
        <v>124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76">
        <f t="shared" si="43"/>
        <v>0</v>
      </c>
      <c r="BE52" s="77">
        <f t="shared" si="51"/>
        <v>0</v>
      </c>
      <c r="BF52" s="78">
        <f t="shared" ca="1" si="44"/>
        <v>0</v>
      </c>
      <c r="BG52" s="78">
        <f t="shared" ca="1" si="34"/>
        <v>0</v>
      </c>
      <c r="BH52" s="78">
        <f t="shared" ca="1" si="42"/>
        <v>0</v>
      </c>
      <c r="BI52" s="78">
        <f t="shared" ca="1" si="35"/>
        <v>0</v>
      </c>
      <c r="BJ52" s="78">
        <f t="shared" ca="1" si="36"/>
        <v>0</v>
      </c>
      <c r="BK52" s="78">
        <f t="shared" si="46"/>
        <v>0</v>
      </c>
      <c r="BL52" s="79">
        <f t="shared" ca="1" si="37"/>
        <v>0</v>
      </c>
      <c r="BM52" s="80">
        <f t="shared" ca="1" si="38"/>
        <v>0</v>
      </c>
      <c r="BN52" s="79"/>
      <c r="BO52" s="79">
        <f t="shared" si="49"/>
        <v>0</v>
      </c>
      <c r="BP52" s="47">
        <f t="shared" ca="1" si="47"/>
        <v>0</v>
      </c>
      <c r="BQ52" s="79">
        <f t="shared" ca="1" si="50"/>
        <v>0</v>
      </c>
      <c r="BR52" s="79">
        <f t="shared" si="48"/>
        <v>0</v>
      </c>
      <c r="BS52" s="79">
        <f t="shared" ca="1" si="15"/>
        <v>0</v>
      </c>
    </row>
    <row r="53" spans="1:71" hidden="1" x14ac:dyDescent="0.3">
      <c r="A53" s="17" t="s">
        <v>105</v>
      </c>
      <c r="B53" s="46" t="s">
        <v>101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76">
        <f t="shared" si="43"/>
        <v>0</v>
      </c>
      <c r="BE53" s="77">
        <f t="shared" si="51"/>
        <v>0</v>
      </c>
      <c r="BF53" s="78">
        <f t="shared" ca="1" si="44"/>
        <v>0</v>
      </c>
      <c r="BG53" s="78">
        <f t="shared" ca="1" si="34"/>
        <v>0</v>
      </c>
      <c r="BH53" s="78">
        <f t="shared" ca="1" si="42"/>
        <v>0</v>
      </c>
      <c r="BI53" s="78">
        <f t="shared" ca="1" si="35"/>
        <v>0</v>
      </c>
      <c r="BJ53" s="78">
        <f t="shared" ca="1" si="36"/>
        <v>0</v>
      </c>
      <c r="BK53" s="78">
        <f t="shared" si="46"/>
        <v>0</v>
      </c>
      <c r="BL53" s="79">
        <f t="shared" ca="1" si="37"/>
        <v>0</v>
      </c>
      <c r="BM53" s="80">
        <f t="shared" ca="1" si="38"/>
        <v>0</v>
      </c>
      <c r="BN53" s="79"/>
      <c r="BO53" s="79">
        <f t="shared" si="49"/>
        <v>0</v>
      </c>
      <c r="BP53" s="47">
        <f t="shared" ca="1" si="47"/>
        <v>0</v>
      </c>
      <c r="BQ53" s="79">
        <f t="shared" ca="1" si="50"/>
        <v>0</v>
      </c>
      <c r="BR53" s="79">
        <f t="shared" si="48"/>
        <v>0</v>
      </c>
      <c r="BS53" s="79">
        <f t="shared" ca="1" si="15"/>
        <v>0</v>
      </c>
    </row>
    <row r="54" spans="1:71" hidden="1" x14ac:dyDescent="0.3">
      <c r="A54" s="17" t="s">
        <v>106</v>
      </c>
      <c r="B54" s="46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76">
        <f t="shared" si="43"/>
        <v>0</v>
      </c>
      <c r="BE54" s="77">
        <f t="shared" si="51"/>
        <v>0</v>
      </c>
      <c r="BF54" s="78">
        <f t="shared" ca="1" si="44"/>
        <v>0</v>
      </c>
      <c r="BG54" s="78">
        <f t="shared" ca="1" si="34"/>
        <v>0</v>
      </c>
      <c r="BH54" s="78">
        <f t="shared" ca="1" si="42"/>
        <v>0</v>
      </c>
      <c r="BI54" s="78">
        <f t="shared" ca="1" si="35"/>
        <v>0</v>
      </c>
      <c r="BJ54" s="78">
        <f t="shared" ca="1" si="36"/>
        <v>0</v>
      </c>
      <c r="BK54" s="78">
        <f t="shared" si="46"/>
        <v>0</v>
      </c>
      <c r="BL54" s="79">
        <f t="shared" ca="1" si="37"/>
        <v>0</v>
      </c>
      <c r="BM54" s="80">
        <f t="shared" ca="1" si="38"/>
        <v>0</v>
      </c>
      <c r="BN54" s="79"/>
      <c r="BO54" s="79">
        <f t="shared" si="49"/>
        <v>0</v>
      </c>
      <c r="BP54" s="47">
        <f t="shared" ca="1" si="47"/>
        <v>0</v>
      </c>
      <c r="BQ54" s="79">
        <f t="shared" ca="1" si="50"/>
        <v>0</v>
      </c>
      <c r="BR54" s="79">
        <f t="shared" si="48"/>
        <v>0</v>
      </c>
      <c r="BS54" s="79">
        <f t="shared" ca="1" si="15"/>
        <v>0</v>
      </c>
    </row>
    <row r="55" spans="1:71" hidden="1" x14ac:dyDescent="0.3">
      <c r="A55" s="17" t="s">
        <v>107</v>
      </c>
      <c r="B55" s="46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76">
        <f t="shared" si="43"/>
        <v>0</v>
      </c>
      <c r="BE55" s="77">
        <f t="shared" si="51"/>
        <v>0</v>
      </c>
      <c r="BF55" s="78">
        <f t="shared" ca="1" si="44"/>
        <v>0</v>
      </c>
      <c r="BG55" s="78">
        <f t="shared" ca="1" si="34"/>
        <v>0</v>
      </c>
      <c r="BH55" s="78">
        <f t="shared" ca="1" si="42"/>
        <v>0</v>
      </c>
      <c r="BI55" s="78">
        <f t="shared" ca="1" si="35"/>
        <v>0</v>
      </c>
      <c r="BJ55" s="78">
        <f t="shared" ca="1" si="36"/>
        <v>0</v>
      </c>
      <c r="BK55" s="78">
        <f t="shared" si="46"/>
        <v>0</v>
      </c>
      <c r="BL55" s="79">
        <f t="shared" ca="1" si="37"/>
        <v>0</v>
      </c>
      <c r="BM55" s="80">
        <f t="shared" ca="1" si="38"/>
        <v>0</v>
      </c>
      <c r="BN55" s="79"/>
      <c r="BO55" s="79">
        <f t="shared" si="49"/>
        <v>0</v>
      </c>
      <c r="BP55" s="47">
        <f t="shared" ca="1" si="47"/>
        <v>0</v>
      </c>
      <c r="BQ55" s="79">
        <f t="shared" ca="1" si="50"/>
        <v>0</v>
      </c>
      <c r="BR55" s="79">
        <f t="shared" si="48"/>
        <v>0</v>
      </c>
      <c r="BS55" s="79">
        <f t="shared" ca="1" si="15"/>
        <v>0</v>
      </c>
    </row>
    <row r="56" spans="1:71" hidden="1" x14ac:dyDescent="0.3">
      <c r="A56" s="17" t="s">
        <v>114</v>
      </c>
      <c r="B56" s="46" t="s">
        <v>112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76">
        <f t="shared" si="43"/>
        <v>0</v>
      </c>
      <c r="BE56" s="77">
        <f t="shared" si="51"/>
        <v>0</v>
      </c>
      <c r="BF56" s="78">
        <f t="shared" ca="1" si="44"/>
        <v>0</v>
      </c>
      <c r="BG56" s="78">
        <f t="shared" ca="1" si="34"/>
        <v>0</v>
      </c>
      <c r="BH56" s="78">
        <f t="shared" ca="1" si="42"/>
        <v>0</v>
      </c>
      <c r="BI56" s="78">
        <f t="shared" ca="1" si="35"/>
        <v>0</v>
      </c>
      <c r="BJ56" s="78">
        <f t="shared" ca="1" si="36"/>
        <v>0</v>
      </c>
      <c r="BK56" s="78">
        <f t="shared" si="46"/>
        <v>0</v>
      </c>
      <c r="BL56" s="79">
        <f t="shared" ca="1" si="37"/>
        <v>0</v>
      </c>
      <c r="BM56" s="80">
        <f t="shared" ca="1" si="38"/>
        <v>0</v>
      </c>
      <c r="BN56" s="79"/>
      <c r="BO56" s="79">
        <f t="shared" si="49"/>
        <v>0</v>
      </c>
      <c r="BP56" s="47">
        <f t="shared" ca="1" si="47"/>
        <v>0</v>
      </c>
      <c r="BQ56" s="79">
        <f t="shared" ca="1" si="50"/>
        <v>0</v>
      </c>
      <c r="BR56" s="79">
        <f t="shared" si="48"/>
        <v>0</v>
      </c>
      <c r="BS56" s="79">
        <f t="shared" ca="1" si="15"/>
        <v>0</v>
      </c>
    </row>
    <row r="57" spans="1:71" hidden="1" x14ac:dyDescent="0.3">
      <c r="A57" s="17" t="s">
        <v>118</v>
      </c>
      <c r="B57" s="46" t="s">
        <v>112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76">
        <f t="shared" si="43"/>
        <v>0</v>
      </c>
      <c r="BE57" s="77">
        <f t="shared" si="51"/>
        <v>0</v>
      </c>
      <c r="BF57" s="78">
        <f t="shared" ca="1" si="44"/>
        <v>0</v>
      </c>
      <c r="BG57" s="78">
        <f t="shared" ca="1" si="34"/>
        <v>0</v>
      </c>
      <c r="BH57" s="78">
        <f t="shared" ca="1" si="42"/>
        <v>0</v>
      </c>
      <c r="BI57" s="78">
        <f t="shared" ca="1" si="35"/>
        <v>0</v>
      </c>
      <c r="BJ57" s="78">
        <f t="shared" ca="1" si="36"/>
        <v>0</v>
      </c>
      <c r="BK57" s="78">
        <f t="shared" si="46"/>
        <v>0</v>
      </c>
      <c r="BL57" s="79">
        <f t="shared" ca="1" si="37"/>
        <v>0</v>
      </c>
      <c r="BM57" s="80">
        <f t="shared" ca="1" si="38"/>
        <v>0</v>
      </c>
      <c r="BN57" s="79"/>
      <c r="BO57" s="79">
        <f t="shared" si="49"/>
        <v>0</v>
      </c>
      <c r="BP57" s="47">
        <f t="shared" ca="1" si="47"/>
        <v>0</v>
      </c>
      <c r="BQ57" s="79">
        <f t="shared" ca="1" si="50"/>
        <v>0</v>
      </c>
      <c r="BR57" s="79">
        <f t="shared" si="48"/>
        <v>0</v>
      </c>
      <c r="BS57" s="79">
        <f t="shared" ca="1" si="15"/>
        <v>0</v>
      </c>
    </row>
    <row r="58" spans="1:71" hidden="1" x14ac:dyDescent="0.3">
      <c r="A58" s="17" t="s">
        <v>113</v>
      </c>
      <c r="B58" s="46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76">
        <f t="shared" si="43"/>
        <v>0</v>
      </c>
      <c r="BE58" s="77">
        <f t="shared" si="51"/>
        <v>0</v>
      </c>
      <c r="BF58" s="78">
        <f t="shared" ca="1" si="44"/>
        <v>0</v>
      </c>
      <c r="BG58" s="78">
        <f t="shared" ca="1" si="34"/>
        <v>0</v>
      </c>
      <c r="BH58" s="78">
        <f t="shared" ca="1" si="42"/>
        <v>0</v>
      </c>
      <c r="BI58" s="78">
        <f t="shared" ca="1" si="35"/>
        <v>0</v>
      </c>
      <c r="BJ58" s="78">
        <f t="shared" ca="1" si="36"/>
        <v>0</v>
      </c>
      <c r="BK58" s="78">
        <f t="shared" si="46"/>
        <v>0</v>
      </c>
      <c r="BL58" s="79">
        <f t="shared" ca="1" si="37"/>
        <v>0</v>
      </c>
      <c r="BM58" s="80">
        <f t="shared" ca="1" si="38"/>
        <v>0</v>
      </c>
      <c r="BN58" s="79"/>
      <c r="BO58" s="79">
        <f t="shared" si="49"/>
        <v>0</v>
      </c>
      <c r="BP58" s="47">
        <f t="shared" ca="1" si="47"/>
        <v>0</v>
      </c>
      <c r="BQ58" s="79">
        <f t="shared" ca="1" si="50"/>
        <v>0</v>
      </c>
      <c r="BR58" s="79">
        <f t="shared" si="48"/>
        <v>0</v>
      </c>
      <c r="BS58" s="79">
        <f t="shared" ca="1" si="15"/>
        <v>0</v>
      </c>
    </row>
    <row r="59" spans="1:71" hidden="1" x14ac:dyDescent="0.3">
      <c r="A59" s="17" t="s">
        <v>117</v>
      </c>
      <c r="B59" s="46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76">
        <f t="shared" si="43"/>
        <v>0</v>
      </c>
      <c r="BE59" s="77">
        <f t="shared" si="51"/>
        <v>0</v>
      </c>
      <c r="BF59" s="78">
        <f t="shared" ca="1" si="44"/>
        <v>0</v>
      </c>
      <c r="BG59" s="78">
        <f t="shared" ca="1" si="34"/>
        <v>0</v>
      </c>
      <c r="BH59" s="78">
        <f t="shared" ca="1" si="42"/>
        <v>0</v>
      </c>
      <c r="BI59" s="78">
        <f t="shared" ca="1" si="35"/>
        <v>0</v>
      </c>
      <c r="BJ59" s="78">
        <f t="shared" ca="1" si="36"/>
        <v>0</v>
      </c>
      <c r="BK59" s="78">
        <f t="shared" si="46"/>
        <v>0</v>
      </c>
      <c r="BL59" s="79">
        <f t="shared" ca="1" si="37"/>
        <v>0</v>
      </c>
      <c r="BM59" s="80">
        <f t="shared" ca="1" si="38"/>
        <v>0</v>
      </c>
      <c r="BN59" s="79"/>
      <c r="BO59" s="79">
        <f t="shared" si="49"/>
        <v>0</v>
      </c>
      <c r="BP59" s="47">
        <f t="shared" ca="1" si="47"/>
        <v>0</v>
      </c>
      <c r="BQ59" s="79">
        <f t="shared" ca="1" si="50"/>
        <v>0</v>
      </c>
      <c r="BR59" s="79">
        <f t="shared" si="48"/>
        <v>0</v>
      </c>
      <c r="BS59" s="79">
        <f t="shared" ca="1" si="15"/>
        <v>0</v>
      </c>
    </row>
    <row r="60" spans="1:71" hidden="1" x14ac:dyDescent="0.3">
      <c r="A60" s="17" t="s">
        <v>115</v>
      </c>
      <c r="B60" s="46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76">
        <f t="shared" si="43"/>
        <v>0</v>
      </c>
      <c r="BE60" s="77">
        <f t="shared" si="51"/>
        <v>0</v>
      </c>
      <c r="BF60" s="78">
        <f t="shared" ca="1" si="44"/>
        <v>0</v>
      </c>
      <c r="BG60" s="78">
        <f t="shared" ca="1" si="34"/>
        <v>0</v>
      </c>
      <c r="BH60" s="78">
        <f t="shared" ca="1" si="42"/>
        <v>0</v>
      </c>
      <c r="BI60" s="78">
        <f t="shared" ca="1" si="35"/>
        <v>0</v>
      </c>
      <c r="BJ60" s="78">
        <f t="shared" ca="1" si="36"/>
        <v>0</v>
      </c>
      <c r="BK60" s="78">
        <f t="shared" si="46"/>
        <v>0</v>
      </c>
      <c r="BL60" s="79">
        <f t="shared" ca="1" si="37"/>
        <v>0</v>
      </c>
      <c r="BM60" s="80">
        <f t="shared" ca="1" si="38"/>
        <v>0</v>
      </c>
      <c r="BN60" s="79"/>
      <c r="BO60" s="79">
        <f t="shared" si="49"/>
        <v>0</v>
      </c>
      <c r="BP60" s="47">
        <f t="shared" ca="1" si="47"/>
        <v>0</v>
      </c>
      <c r="BQ60" s="79">
        <f t="shared" ca="1" si="50"/>
        <v>0</v>
      </c>
      <c r="BR60" s="79">
        <f t="shared" si="48"/>
        <v>0</v>
      </c>
      <c r="BS60" s="79">
        <f t="shared" ca="1" si="15"/>
        <v>0</v>
      </c>
    </row>
    <row r="61" spans="1:71" hidden="1" x14ac:dyDescent="0.3">
      <c r="A61" s="17" t="s">
        <v>119</v>
      </c>
      <c r="B61" s="46" t="s">
        <v>127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76">
        <f t="shared" si="43"/>
        <v>0</v>
      </c>
      <c r="BE61" s="77">
        <f t="shared" si="51"/>
        <v>0</v>
      </c>
      <c r="BF61" s="78">
        <f t="shared" ca="1" si="44"/>
        <v>0</v>
      </c>
      <c r="BG61" s="78">
        <f t="shared" ca="1" si="34"/>
        <v>0</v>
      </c>
      <c r="BH61" s="78">
        <f t="shared" ca="1" si="42"/>
        <v>0</v>
      </c>
      <c r="BI61" s="78">
        <f t="shared" ca="1" si="35"/>
        <v>0</v>
      </c>
      <c r="BJ61" s="78">
        <f t="shared" ca="1" si="36"/>
        <v>0</v>
      </c>
      <c r="BK61" s="78">
        <f t="shared" si="46"/>
        <v>0</v>
      </c>
      <c r="BL61" s="79">
        <f t="shared" ca="1" si="37"/>
        <v>0</v>
      </c>
      <c r="BM61" s="80">
        <f t="shared" ca="1" si="38"/>
        <v>0</v>
      </c>
      <c r="BN61" s="79"/>
      <c r="BO61" s="79">
        <f t="shared" si="49"/>
        <v>0</v>
      </c>
      <c r="BP61" s="47">
        <f t="shared" ca="1" si="47"/>
        <v>0</v>
      </c>
      <c r="BQ61" s="79">
        <f t="shared" ca="1" si="50"/>
        <v>0</v>
      </c>
      <c r="BR61" s="79">
        <f t="shared" si="48"/>
        <v>0</v>
      </c>
      <c r="BS61" s="79">
        <f t="shared" ca="1" si="15"/>
        <v>0</v>
      </c>
    </row>
    <row r="62" spans="1:71" hidden="1" x14ac:dyDescent="0.3">
      <c r="A62" s="17" t="s">
        <v>120</v>
      </c>
      <c r="B62" s="46" t="s">
        <v>122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76">
        <f t="shared" si="43"/>
        <v>0</v>
      </c>
      <c r="BE62" s="77">
        <f t="shared" si="51"/>
        <v>0</v>
      </c>
      <c r="BF62" s="78">
        <f t="shared" ca="1" si="44"/>
        <v>0</v>
      </c>
      <c r="BG62" s="78">
        <f t="shared" ca="1" si="34"/>
        <v>0</v>
      </c>
      <c r="BH62" s="78">
        <f t="shared" ca="1" si="42"/>
        <v>0</v>
      </c>
      <c r="BI62" s="78">
        <f t="shared" ca="1" si="35"/>
        <v>0</v>
      </c>
      <c r="BJ62" s="78">
        <f t="shared" ca="1" si="36"/>
        <v>0</v>
      </c>
      <c r="BK62" s="78">
        <f t="shared" si="46"/>
        <v>0</v>
      </c>
      <c r="BL62" s="79">
        <f t="shared" ca="1" si="37"/>
        <v>0</v>
      </c>
      <c r="BM62" s="80">
        <f t="shared" ca="1" si="38"/>
        <v>0</v>
      </c>
      <c r="BN62" s="79"/>
      <c r="BO62" s="79">
        <f t="shared" si="49"/>
        <v>0</v>
      </c>
      <c r="BP62" s="47">
        <f t="shared" ca="1" si="47"/>
        <v>0</v>
      </c>
      <c r="BQ62" s="79">
        <f t="shared" ca="1" si="50"/>
        <v>0</v>
      </c>
      <c r="BR62" s="79">
        <f t="shared" si="48"/>
        <v>0</v>
      </c>
      <c r="BS62" s="79">
        <f t="shared" ca="1" si="15"/>
        <v>0</v>
      </c>
    </row>
    <row r="63" spans="1:71" x14ac:dyDescent="0.3">
      <c r="A63" s="17" t="s">
        <v>121</v>
      </c>
      <c r="B63" s="46" t="s">
        <v>123</v>
      </c>
      <c r="C63" s="24"/>
      <c r="D63" s="24">
        <v>6.5</v>
      </c>
      <c r="E63" s="24"/>
      <c r="F63" s="24">
        <v>6.5</v>
      </c>
      <c r="G63" s="24"/>
      <c r="H63" s="24"/>
      <c r="I63" s="24"/>
      <c r="J63" s="24">
        <v>6.5</v>
      </c>
      <c r="K63" s="24"/>
      <c r="L63" s="24"/>
      <c r="M63" s="24"/>
      <c r="N63" s="24"/>
      <c r="O63" s="24"/>
      <c r="P63" s="24"/>
      <c r="Q63" s="24"/>
      <c r="R63" s="24"/>
      <c r="S63" s="24"/>
      <c r="T63" s="24">
        <v>6.5</v>
      </c>
      <c r="U63" s="24">
        <v>6.5</v>
      </c>
      <c r="V63" s="24">
        <v>6.5</v>
      </c>
      <c r="W63" s="24">
        <v>6.5</v>
      </c>
      <c r="X63" s="24">
        <v>6.5</v>
      </c>
      <c r="Y63" s="24"/>
      <c r="Z63" s="24"/>
      <c r="AA63" s="24">
        <v>6.5</v>
      </c>
      <c r="AB63" s="24">
        <v>6.5</v>
      </c>
      <c r="AC63" s="24"/>
      <c r="AD63" s="24">
        <v>6.5</v>
      </c>
      <c r="AE63" s="24"/>
      <c r="AF63" s="24">
        <v>6.5</v>
      </c>
      <c r="AG63" s="24">
        <v>6.5</v>
      </c>
      <c r="AH63" s="24"/>
      <c r="AI63" s="24"/>
      <c r="AJ63" s="24">
        <v>6.5</v>
      </c>
      <c r="AK63" s="24">
        <v>6.5</v>
      </c>
      <c r="AL63" s="24">
        <v>6.5</v>
      </c>
      <c r="AM63" s="24">
        <v>6.5</v>
      </c>
      <c r="AN63" s="24">
        <v>6.5</v>
      </c>
      <c r="AO63" s="24">
        <v>6.5</v>
      </c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76">
        <f t="shared" si="43"/>
        <v>0</v>
      </c>
      <c r="BE63" s="77">
        <f t="shared" si="51"/>
        <v>0</v>
      </c>
      <c r="BF63" s="78">
        <f t="shared" ca="1" si="44"/>
        <v>0</v>
      </c>
      <c r="BG63" s="78">
        <f t="shared" ca="1" si="34"/>
        <v>39</v>
      </c>
      <c r="BH63" s="78">
        <f t="shared" ca="1" si="42"/>
        <v>39</v>
      </c>
      <c r="BI63" s="78">
        <f t="shared" ca="1" si="35"/>
        <v>162.5</v>
      </c>
      <c r="BJ63" s="78">
        <f t="shared" ca="1" si="36"/>
        <v>123.5</v>
      </c>
      <c r="BK63" s="78">
        <f t="shared" si="46"/>
        <v>-113.61846153846152</v>
      </c>
      <c r="BL63" s="79">
        <f t="shared" ca="1" si="37"/>
        <v>9.8815384615384829</v>
      </c>
      <c r="BM63" s="80">
        <f t="shared" ca="1" si="38"/>
        <v>19</v>
      </c>
      <c r="BN63" s="79">
        <f>45.5-6.5</f>
        <v>39</v>
      </c>
      <c r="BO63" s="79">
        <f t="shared" si="49"/>
        <v>0</v>
      </c>
      <c r="BP63" s="47">
        <f t="shared" ca="1" si="47"/>
        <v>4.2410714285714288E-2</v>
      </c>
      <c r="BQ63" s="79">
        <f t="shared" ca="1" si="50"/>
        <v>0</v>
      </c>
      <c r="BR63" s="79">
        <f t="shared" si="48"/>
        <v>0</v>
      </c>
      <c r="BS63" s="79">
        <f t="shared" ca="1" si="15"/>
        <v>0</v>
      </c>
    </row>
    <row r="64" spans="1:71" hidden="1" x14ac:dyDescent="0.3">
      <c r="A64" s="17" t="s">
        <v>125</v>
      </c>
      <c r="B64" s="46" t="s">
        <v>129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76">
        <f t="shared" si="43"/>
        <v>0</v>
      </c>
      <c r="BE64" s="77">
        <f t="shared" si="51"/>
        <v>0</v>
      </c>
      <c r="BF64" s="78">
        <f t="shared" ca="1" si="44"/>
        <v>0</v>
      </c>
      <c r="BG64" s="78">
        <f t="shared" ca="1" si="34"/>
        <v>0</v>
      </c>
      <c r="BH64" s="78">
        <f t="shared" ca="1" si="42"/>
        <v>0</v>
      </c>
      <c r="BI64" s="78">
        <f t="shared" ca="1" si="35"/>
        <v>0</v>
      </c>
      <c r="BJ64" s="78">
        <f t="shared" ca="1" si="36"/>
        <v>0</v>
      </c>
      <c r="BK64" s="78">
        <f t="shared" si="46"/>
        <v>0</v>
      </c>
      <c r="BL64" s="79">
        <f t="shared" ca="1" si="37"/>
        <v>0</v>
      </c>
      <c r="BM64" s="80">
        <f t="shared" ca="1" si="38"/>
        <v>0</v>
      </c>
      <c r="BN64" s="79"/>
      <c r="BO64" s="79">
        <f t="shared" si="49"/>
        <v>0</v>
      </c>
      <c r="BP64" s="47">
        <f t="shared" ca="1" si="47"/>
        <v>0</v>
      </c>
      <c r="BQ64" s="79">
        <f t="shared" ca="1" si="50"/>
        <v>0</v>
      </c>
      <c r="BR64" s="79">
        <f t="shared" si="48"/>
        <v>0</v>
      </c>
      <c r="BS64" s="79">
        <f t="shared" ca="1" si="15"/>
        <v>0</v>
      </c>
    </row>
    <row r="65" spans="1:71" hidden="1" x14ac:dyDescent="0.3">
      <c r="A65" s="17" t="s">
        <v>126</v>
      </c>
      <c r="B65" s="46" t="s">
        <v>128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76">
        <f t="shared" si="43"/>
        <v>0</v>
      </c>
      <c r="BE65" s="77">
        <f t="shared" si="51"/>
        <v>0</v>
      </c>
      <c r="BF65" s="78">
        <f t="shared" ca="1" si="44"/>
        <v>0</v>
      </c>
      <c r="BG65" s="78">
        <f t="shared" ca="1" si="34"/>
        <v>0</v>
      </c>
      <c r="BH65" s="78">
        <f t="shared" ca="1" si="42"/>
        <v>0</v>
      </c>
      <c r="BI65" s="78">
        <f t="shared" ca="1" si="35"/>
        <v>0</v>
      </c>
      <c r="BJ65" s="78">
        <f t="shared" ca="1" si="36"/>
        <v>0</v>
      </c>
      <c r="BK65" s="78">
        <f t="shared" si="46"/>
        <v>0</v>
      </c>
      <c r="BL65" s="79">
        <f t="shared" ca="1" si="37"/>
        <v>0</v>
      </c>
      <c r="BM65" s="80">
        <f t="shared" ca="1" si="38"/>
        <v>0</v>
      </c>
      <c r="BN65" s="79"/>
      <c r="BO65" s="79">
        <f t="shared" si="49"/>
        <v>0</v>
      </c>
      <c r="BP65" s="47">
        <f t="shared" ca="1" si="47"/>
        <v>0</v>
      </c>
      <c r="BQ65" s="79">
        <f t="shared" ca="1" si="50"/>
        <v>0</v>
      </c>
      <c r="BR65" s="79">
        <f t="shared" si="48"/>
        <v>0</v>
      </c>
      <c r="BS65" s="79">
        <f t="shared" ca="1" si="15"/>
        <v>0</v>
      </c>
    </row>
    <row r="66" spans="1:71" hidden="1" x14ac:dyDescent="0.3">
      <c r="A66" s="17" t="s">
        <v>130</v>
      </c>
      <c r="B66" s="46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76">
        <f t="shared" si="43"/>
        <v>0</v>
      </c>
      <c r="BE66" s="77">
        <f t="shared" si="51"/>
        <v>0</v>
      </c>
      <c r="BF66" s="78">
        <f t="shared" ca="1" si="44"/>
        <v>0</v>
      </c>
      <c r="BG66" s="78">
        <f t="shared" ca="1" si="34"/>
        <v>0</v>
      </c>
      <c r="BH66" s="78">
        <f t="shared" ca="1" si="42"/>
        <v>0</v>
      </c>
      <c r="BI66" s="78">
        <f t="shared" ca="1" si="35"/>
        <v>0</v>
      </c>
      <c r="BJ66" s="78">
        <f t="shared" ca="1" si="36"/>
        <v>0</v>
      </c>
      <c r="BK66" s="78">
        <f t="shared" ref="BK66:BK97" si="52">IF($C66="","0",$C$147)+IF($D66="","0",$D$147)+IF($E66="","0",$E$147)+IF($F66="","0",$F$147)+IF($G66="","0",$G$147)+IF($H66="","0",$H$147)+IF($I66="","0",$I$147)+IF($J66="","0",$J$147)+IF($K66="","0",$K$147)+IF($L66="","0",$L$147)+IF($M66="","0",$M$147)+IF($N66="","0",$N$147)+IF($O66="","0",$O$147)+IF($P66="","0",$P$147)+IF($Q66="","0",$Q$147)+IF($R66="","0",$R$147)+IF($S66="","0",$S$147)+IF($T66="","0",$T$147)+IF($U66="","0",$U$147)+IF($V66="","0",$V$147)+IF($W66="","0",$W$147)+IF($X66="","0",$X$147)+IF($Y66="","0",$Y$147)+IF($Z66="","0",$Z$147)+IF($AA66="","0",$AA$147)+IF($AB66="","0",$AB$147)+IF($AC66="","0",$AC$147)+IF($AD66="","0",$AD$147)+IF($AE66="","0",$AE$147)+IF($AF66="","0",$AF$147)+IF($AG66="","0",$AG$147)+IF($AH66="","0",$AH$147)+IF($AI66="","0",$AI$147)+IF($AJ66="","0",$AJ$147)+IF($AK66="","0",$AK$147)+IF($AL66="","0",$AL$147)+IF($AM66="","0",$AM$147)+IF($AN66="","0",$AN$147)+IF($AO66="","0",$AO$147)+IF($AP66="","0",$AP$147)+IF($AQ66="","0",$AQ$147)+IF($AR66="","0",$AR$147)+IF($AS66="","0",$AS$147)+IF($AT66="","0",$AT$147)+IF($AU66="","0",$AU$147)+IF($AV66="","0",$AV$147)+IF($AW66="","0",$AW$147)+IF($AX66="","0",$AX$147)+IF($AY66="","0",$AY$147)+IF($AZ66="","0",$AZ$147)+IF($BA66="","0",$BA$147)+IF($BC66="","0",$BC$147)</f>
        <v>0</v>
      </c>
      <c r="BL66" s="79">
        <f t="shared" ca="1" si="37"/>
        <v>0</v>
      </c>
      <c r="BM66" s="80">
        <f t="shared" ca="1" si="38"/>
        <v>0</v>
      </c>
      <c r="BN66" s="79"/>
      <c r="BO66" s="79">
        <f t="shared" si="49"/>
        <v>0</v>
      </c>
      <c r="BP66" s="47">
        <f t="shared" ref="BP66:BP97" ca="1" si="53">IFERROR(BM66/$BM$139,0)</f>
        <v>0</v>
      </c>
      <c r="BQ66" s="79">
        <f t="shared" ca="1" si="50"/>
        <v>0</v>
      </c>
      <c r="BR66" s="79">
        <f t="shared" ref="BR66:BR97" si="54">IF(AD66&lt;&gt;"",$AD$141/$AD$139,0)+IF(AE66&lt;&gt;"",$AE$141/$AE$139,0)+IF(AF66&lt;&gt;"",$AF$141/$AF$139,0)+IF(AG66&lt;&gt;"",$AG$141/$AG$139,0)+IF(AH66&lt;&gt;"",$AH$141/$AH$139,0)+IF(AI66&lt;&gt;"",$AI$141/$AI$139,0)+IF(AJ66&lt;&gt;"",$AJ$141/$AJ$139,0)+IF(AK66&lt;&gt;"",$AK$141/$AK$139,0)+IF(AL66&lt;&gt;"",$AL$141/$AL$139,0)+IF(AM66&lt;&gt;"",$AM$141/$AM$139,0)+IF(AN66&lt;&gt;"",$AX$141/$AN$139,0)+IF(AO66&lt;&gt;"",$AY$141/$AO$139,0)+IF(AP66&lt;&gt;"",$AP$141/$AP$139,0)+IF(AQ66&lt;&gt;"",$AQ$141/$AQ$139,0)+IF(AR66&lt;&gt;"",$AR$141/$AR$139,0)+IF(AS66&lt;&gt;"",$AS$141/$AS$139,0)+IF(AT66&lt;&gt;"",$AT$141/$AT$139,0)+IF(AU66&lt;&gt;"",$AU$141/$AU$139,0)+IF(AV66&lt;&gt;"",$AV$141/$AV$139,0)+IF(AW66&lt;&gt;"",$AW$141/$AW$139,0)+IF(AX66&lt;&gt;"",$AX$141/$AX$139,0)+IF(AY66&lt;&gt;"",$AY$141/$AY$139,0)+IF(AZ66&lt;&gt;"",$AZ$141/$AZ$139,0)+IF(BA66&lt;&gt;"",$BA$141/$BA$139,0)+IF(BC66&lt;&gt;"",$BC$141/$BC$139,0)</f>
        <v>0</v>
      </c>
      <c r="BS66" s="79">
        <f t="shared" ca="1" si="15"/>
        <v>0</v>
      </c>
    </row>
    <row r="67" spans="1:71" hidden="1" x14ac:dyDescent="0.3">
      <c r="A67" s="17" t="s">
        <v>131</v>
      </c>
      <c r="B67" s="46" t="s">
        <v>132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76">
        <f t="shared" si="43"/>
        <v>0</v>
      </c>
      <c r="BE67" s="77">
        <f t="shared" ref="BE67:BE68" si="55">BD67</f>
        <v>0</v>
      </c>
      <c r="BF67" s="78">
        <f t="shared" ca="1" si="44"/>
        <v>0</v>
      </c>
      <c r="BG67" s="78">
        <f t="shared" ca="1" si="34"/>
        <v>0</v>
      </c>
      <c r="BH67" s="78">
        <f t="shared" ca="1" si="42"/>
        <v>0</v>
      </c>
      <c r="BI67" s="78">
        <f t="shared" ca="1" si="35"/>
        <v>0</v>
      </c>
      <c r="BJ67" s="78">
        <f t="shared" ca="1" si="36"/>
        <v>0</v>
      </c>
      <c r="BK67" s="78">
        <f t="shared" si="52"/>
        <v>0</v>
      </c>
      <c r="BL67" s="79">
        <f t="shared" ca="1" si="37"/>
        <v>0</v>
      </c>
      <c r="BM67" s="80">
        <f t="shared" ca="1" si="38"/>
        <v>0</v>
      </c>
      <c r="BN67" s="79"/>
      <c r="BO67" s="79">
        <f t="shared" si="49"/>
        <v>0</v>
      </c>
      <c r="BP67" s="47">
        <f t="shared" ca="1" si="53"/>
        <v>0</v>
      </c>
      <c r="BQ67" s="79">
        <f t="shared" ca="1" si="50"/>
        <v>0</v>
      </c>
      <c r="BR67" s="79">
        <f t="shared" si="54"/>
        <v>0</v>
      </c>
      <c r="BS67" s="79">
        <f t="shared" ref="BS67:BS68" ca="1" si="56">BQ67+BR67</f>
        <v>0</v>
      </c>
    </row>
    <row r="68" spans="1:71" hidden="1" x14ac:dyDescent="0.3">
      <c r="A68" s="17" t="s">
        <v>133</v>
      </c>
      <c r="B68" s="46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76">
        <f t="shared" si="43"/>
        <v>0</v>
      </c>
      <c r="BE68" s="77">
        <f t="shared" si="55"/>
        <v>0</v>
      </c>
      <c r="BF68" s="78">
        <f t="shared" ca="1" si="44"/>
        <v>0</v>
      </c>
      <c r="BG68" s="78">
        <f t="shared" ca="1" si="34"/>
        <v>0</v>
      </c>
      <c r="BH68" s="78">
        <f t="shared" ca="1" si="42"/>
        <v>0</v>
      </c>
      <c r="BI68" s="78">
        <f t="shared" ca="1" si="35"/>
        <v>0</v>
      </c>
      <c r="BJ68" s="78">
        <f t="shared" ca="1" si="36"/>
        <v>0</v>
      </c>
      <c r="BK68" s="78">
        <f t="shared" si="52"/>
        <v>0</v>
      </c>
      <c r="BL68" s="79">
        <f t="shared" ca="1" si="37"/>
        <v>0</v>
      </c>
      <c r="BM68" s="80">
        <f t="shared" ca="1" si="38"/>
        <v>0</v>
      </c>
      <c r="BN68" s="79"/>
      <c r="BO68" s="79">
        <f t="shared" si="49"/>
        <v>0</v>
      </c>
      <c r="BP68" s="47">
        <f t="shared" ca="1" si="53"/>
        <v>0</v>
      </c>
      <c r="BQ68" s="79">
        <f t="shared" ca="1" si="50"/>
        <v>0</v>
      </c>
      <c r="BR68" s="79">
        <f t="shared" si="54"/>
        <v>0</v>
      </c>
      <c r="BS68" s="79">
        <f t="shared" ca="1" si="56"/>
        <v>0</v>
      </c>
    </row>
    <row r="69" spans="1:71" hidden="1" x14ac:dyDescent="0.3">
      <c r="A69" s="17" t="s">
        <v>134</v>
      </c>
      <c r="B69" s="46" t="s">
        <v>137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76">
        <f t="shared" si="43"/>
        <v>0</v>
      </c>
      <c r="BE69" s="77">
        <f t="shared" ref="BE69:BE71" si="57">BD69</f>
        <v>0</v>
      </c>
      <c r="BF69" s="78">
        <f t="shared" ref="BF69:BF132" ca="1" si="58">IF(AND($C$1&lt;TODAY(),$C69&lt;0),$C69,0)+IF(AND($D$1&lt;TODAY(),$D69&lt;0),$D69,0)+IF(AND($E$1&lt;TODAY(),$E69&lt;0),$E69,0)+IF(AND($F$1&lt;TODAY(),$F69&lt;0),$F69,0)+IF(AND($G$1&lt;TODAY(),$G69&lt;0),$G69,0)+IF(AND($H$1&lt;TODAY(),$H69&lt;0),$H69,0)+IF(AND($I$1&lt;TODAY(),$I69&lt;0),$I69,0)+IF(AND($J$1&lt;TODAY(),$J69&lt;0),$J69,0)+IF(AND($K$1&lt;TODAY(),$K69&lt;0),$K69,0)+IF(AND($L$1&lt;TODAY(),$L69&lt;0),$L69,0)+IF(AND($M$1&lt;TODAY(),$M69&lt;0),$M69,0)+IF(AND($N$1&lt;TODAY(),$N69&lt;0),$N69,0)+IF(AND($O$1&lt;TODAY(),$O69&lt;0),$O69,0)+IF(AND($P$1&lt;TODAY(),$P69&lt;0),$P69,0)+IF(AND($Q$1&lt;TODAY(),$Q69&lt;0),$Q69,0)+IF(AND($R$1&lt;TODAY(),$R69&lt;0),$R69,0)+IF(AND($S$1&lt;TODAY(),$S69&lt;0),$S69,0)+IF(AND($T$1&lt;TODAY(),$T69&lt;0),$T69,0)+IF(AND($U$1&lt;TODAY(),$U69&lt;0),$U69,0)+IF(AND($V$1&lt;TODAY(),$V69&lt;0),$V69,0)+IF(AND($W$1&lt;TODAY(),$W69&lt;0),$W69,0)+IF(AND($X$1&lt;TODAY(),$X69&lt;0),$X69,0)+IF(AND($Y$1&lt;TODAY(),$Y69&lt;0),$Y69,0)+IF(AND($Z$1&lt;TODAY(),$Z69&lt;0),$Z69,0)+IF(AND($AA$1&lt;TODAY(),$AA69&lt;0),$AA69,0)+IF(AND($AB$1&lt;TODAY(),$AB69&lt;0),$AB69,0)+IF(AND($AC$1&lt;TODAY(),$AC69&lt;0),$AC69,0)+IF(AND($AD$1&lt;TODAY(),$AD69&lt;0),$AD69,0)+IF(AND($AE$1&lt;TODAY(),$AE69&lt;0),$AE69,0)+IF(AND($AF$1&lt;TODAY(),$AF69&lt;0),$AF69,0)+IF(AND($AG$1&lt;TODAY(),$AG69&lt;0),$AG69,0)+IF(AND($AH$1&lt;TODAY(),$AH69&lt;0),$AH69,0)+IF(AND($AI$1&lt;TODAY(),$AI69&lt;0),$AI69,0)+IF(AND($AJ$1&lt;TODAY(),$AJ69&lt;0),$AJ69,0)+IF(AND($AK$1&lt;TODAY(),$AK69&lt;0),$AK69,0)+IF(AND($AL$1&lt;TODAY(),$AL69&lt;0),$AL69,0)+IF(AND($AM$1&lt;=TODAY(),$AM69&lt;0),$AM69,0)+IF(AND($AN$1&lt;TODAY(),$AN69&lt;0),$AN69,0)+IF(AND($AO$1&lt;TODAY(),$AO69&lt;0),$AO69,0)+IF(AND($AP$1&lt;TODAY(),$AP69&lt;0),$AP69,0)+IF(AND($AQ$1&lt;TODAY(),$AQ69&lt;0),$AQ69,0)+IF(AND($AR$1&lt;TODAY(),$AR69&lt;0),$AR69,0)+IF(AND($AS$1&lt;TODAY(),$AS69&lt;0),$AS69,0)+IF(AND($AT$1&lt;TODAY(),$AT69&lt;0),$AT69,0)+IF(AND($AU$1&lt;TODAY(),$AU69&lt;0),$AU69,0)+IF(AND($AV$1&lt;TODAY(),$AV69&lt;0),$AV69,0)+IF(AND($AW$1&lt;TODAY(),$AW69&lt;0),$AW69,0)+IF(AND($AX$1&lt;TODAY(),$AX69&lt;0),$AX69,0)+IF(AND($AY$1&lt;TODAY(),$AY69&lt;0),$AY69,0)+IF(AND($AZ$1&lt;TODAY(),$AZ69&lt;0),$AZ69,0)+IF(AND($BA$1&lt;TODAY(),$BA69&lt;0),$BA69,0)+IF(AND($BC$1&lt;TODAY(),$BC69&lt;0),$BC69,0)</f>
        <v>0</v>
      </c>
      <c r="BG69" s="78">
        <f t="shared" ca="1" si="34"/>
        <v>0</v>
      </c>
      <c r="BH69" s="78">
        <f t="shared" ca="1" si="42"/>
        <v>0</v>
      </c>
      <c r="BI69" s="78">
        <f t="shared" ca="1" si="35"/>
        <v>0</v>
      </c>
      <c r="BJ69" s="78">
        <f t="shared" ca="1" si="36"/>
        <v>0</v>
      </c>
      <c r="BK69" s="78">
        <f t="shared" si="52"/>
        <v>0</v>
      </c>
      <c r="BL69" s="79">
        <f t="shared" ca="1" si="37"/>
        <v>0</v>
      </c>
      <c r="BM69" s="80">
        <f t="shared" ca="1" si="38"/>
        <v>0</v>
      </c>
      <c r="BN69" s="79"/>
      <c r="BO69" s="79">
        <f t="shared" si="49"/>
        <v>0</v>
      </c>
      <c r="BP69" s="47">
        <f t="shared" ca="1" si="53"/>
        <v>0</v>
      </c>
      <c r="BQ69" s="79">
        <f t="shared" ref="BQ69:BQ71" ca="1" si="59">BO69*BP69</f>
        <v>0</v>
      </c>
      <c r="BR69" s="79">
        <f t="shared" si="54"/>
        <v>0</v>
      </c>
      <c r="BS69" s="79">
        <f t="shared" ref="BS69:BS71" ca="1" si="60">BQ69+BR69</f>
        <v>0</v>
      </c>
    </row>
    <row r="70" spans="1:71" hidden="1" x14ac:dyDescent="0.3">
      <c r="A70" s="17" t="s">
        <v>135</v>
      </c>
      <c r="B70" s="46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76">
        <f t="shared" si="43"/>
        <v>0</v>
      </c>
      <c r="BE70" s="77">
        <f t="shared" si="57"/>
        <v>0</v>
      </c>
      <c r="BF70" s="78">
        <f t="shared" ca="1" si="58"/>
        <v>0</v>
      </c>
      <c r="BG70" s="78">
        <f t="shared" ca="1" si="34"/>
        <v>0</v>
      </c>
      <c r="BH70" s="78">
        <f t="shared" ca="1" si="42"/>
        <v>0</v>
      </c>
      <c r="BI70" s="78">
        <f t="shared" ca="1" si="35"/>
        <v>0</v>
      </c>
      <c r="BJ70" s="78">
        <f t="shared" ca="1" si="36"/>
        <v>0</v>
      </c>
      <c r="BK70" s="78">
        <f t="shared" si="52"/>
        <v>0</v>
      </c>
      <c r="BL70" s="79">
        <f t="shared" ca="1" si="37"/>
        <v>0</v>
      </c>
      <c r="BM70" s="80">
        <f t="shared" ca="1" si="38"/>
        <v>0</v>
      </c>
      <c r="BN70" s="79"/>
      <c r="BO70" s="79">
        <f t="shared" si="49"/>
        <v>0</v>
      </c>
      <c r="BP70" s="47">
        <f t="shared" ca="1" si="53"/>
        <v>0</v>
      </c>
      <c r="BQ70" s="79">
        <f t="shared" ca="1" si="59"/>
        <v>0</v>
      </c>
      <c r="BR70" s="79">
        <f t="shared" si="54"/>
        <v>0</v>
      </c>
      <c r="BS70" s="79">
        <f t="shared" ca="1" si="60"/>
        <v>0</v>
      </c>
    </row>
    <row r="71" spans="1:71" hidden="1" x14ac:dyDescent="0.3">
      <c r="A71" s="17" t="s">
        <v>136</v>
      </c>
      <c r="B71" s="46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76">
        <f t="shared" si="43"/>
        <v>0</v>
      </c>
      <c r="BE71" s="77">
        <f t="shared" si="57"/>
        <v>0</v>
      </c>
      <c r="BF71" s="78">
        <f t="shared" ca="1" si="58"/>
        <v>0</v>
      </c>
      <c r="BG71" s="78">
        <f t="shared" ca="1" si="34"/>
        <v>0</v>
      </c>
      <c r="BH71" s="78">
        <f t="shared" ca="1" si="42"/>
        <v>0</v>
      </c>
      <c r="BI71" s="78">
        <f t="shared" ca="1" si="35"/>
        <v>0</v>
      </c>
      <c r="BJ71" s="78">
        <f t="shared" ca="1" si="36"/>
        <v>0</v>
      </c>
      <c r="BK71" s="78">
        <f t="shared" si="52"/>
        <v>0</v>
      </c>
      <c r="BL71" s="79">
        <f t="shared" ca="1" si="37"/>
        <v>0</v>
      </c>
      <c r="BM71" s="80">
        <f t="shared" ca="1" si="38"/>
        <v>0</v>
      </c>
      <c r="BN71" s="79"/>
      <c r="BO71" s="79">
        <f t="shared" si="49"/>
        <v>0</v>
      </c>
      <c r="BP71" s="47">
        <f t="shared" ca="1" si="53"/>
        <v>0</v>
      </c>
      <c r="BQ71" s="79">
        <f t="shared" ca="1" si="59"/>
        <v>0</v>
      </c>
      <c r="BR71" s="79">
        <f t="shared" si="54"/>
        <v>0</v>
      </c>
      <c r="BS71" s="79">
        <f t="shared" ca="1" si="60"/>
        <v>0</v>
      </c>
    </row>
    <row r="72" spans="1:71" hidden="1" x14ac:dyDescent="0.3">
      <c r="A72" s="17" t="s">
        <v>139</v>
      </c>
      <c r="B72" s="46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76">
        <f>IF(C72="b",5,0)+IF(D72="b",5,0)+IF(E72="b",5,0)+IF(F72="b",5,0)+IF(G72="b",5,0)+IF(H72="b",5,0)+IF(I72="b",5,0)+IF(J72="b",5,0)+IF(K72="b",5,0)+IF(L72="b",5,0)+IF(M72="b",5,0)+IF(N72="b",5,0)+IF(O72="b",5,0)+IF(P72="b",5,0)+IF(Q72="b",5,0)+IF(R72="b",5,0)+IF(S72="b",5,0)+IF(T72="b",5,0)+IF(U72="b",5,0)+IF(V72="b",5,0)+IF(W72="b",5,0)+IF(X72="b",5,0)+IF(Y72="b",5,0)+IF(Z72="b",5,0)+IF(AA72="b",5,0)+IF(AB72="b",5,0)+IF(AC72="b",5,0)+IF(AD72="b",5,0)+IF(AE72="b",5,0)+IF(AF72="b",5,0)+IF(AG72="b",5,0)+IF(AH72="b",5,0)+IF(AI72="b",5,0)+IF(AJ72="b",5,0)+IF(AK72="b",5,0)+IF(AL72="b",5,0)+IF(AM72="b",5,0)+IF(AN72="b",5,0)+IF(AO72="b",5,0)+IF(AP72="b",5,0)+IF(AQ72="b",5,0)+IF(AR72="b",5,0)+IF(AS72="b",5,0)+IF(AT72="b",5,0)+IF(AU72="b",5,0)+IF(AV72="b",5,0)+IF(AW72="b",5,0)+IF(AX72="b",5,0)+IF(AY72="b",5,0)+IF(AZ72="b",5,0)+IF(BA72="b",5,0)+IF(BC72="b",5,0)</f>
        <v>0</v>
      </c>
      <c r="BE72" s="77">
        <f t="shared" ref="BE72:BE74" si="61">BD72</f>
        <v>0</v>
      </c>
      <c r="BF72" s="78">
        <f t="shared" ca="1" si="58"/>
        <v>0</v>
      </c>
      <c r="BG72" s="78">
        <f t="shared" ca="1" si="34"/>
        <v>0</v>
      </c>
      <c r="BH72" s="78">
        <f t="shared" ca="1" si="42"/>
        <v>0</v>
      </c>
      <c r="BI72" s="78">
        <f t="shared" ca="1" si="35"/>
        <v>0</v>
      </c>
      <c r="BJ72" s="78">
        <f t="shared" ca="1" si="36"/>
        <v>0</v>
      </c>
      <c r="BK72" s="78">
        <f t="shared" si="52"/>
        <v>0</v>
      </c>
      <c r="BL72" s="79">
        <f t="shared" ca="1" si="37"/>
        <v>0</v>
      </c>
      <c r="BM72" s="80">
        <f t="shared" ca="1" si="38"/>
        <v>0</v>
      </c>
      <c r="BN72" s="79">
        <f>5-5</f>
        <v>0</v>
      </c>
      <c r="BO72" s="79">
        <f t="shared" si="49"/>
        <v>0</v>
      </c>
      <c r="BP72" s="47">
        <f t="shared" ca="1" si="53"/>
        <v>0</v>
      </c>
      <c r="BQ72" s="79">
        <f t="shared" ref="BQ72:BQ76" ca="1" si="62">BO72*BP72</f>
        <v>0</v>
      </c>
      <c r="BR72" s="79">
        <f t="shared" si="54"/>
        <v>0</v>
      </c>
      <c r="BS72" s="79">
        <f t="shared" ref="BS72:BS76" ca="1" si="63">BQ72+BR72</f>
        <v>0</v>
      </c>
    </row>
    <row r="73" spans="1:71" hidden="1" x14ac:dyDescent="0.3">
      <c r="A73" s="17" t="s">
        <v>149</v>
      </c>
      <c r="B73" s="46" t="s">
        <v>156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76">
        <f>IF(C73="b",5,0)+IF(D73="b",5,0)+IF(E73="b",5,0)+IF(F73="b",5,0)+IF(G73="b",5,0)+IF(H73="b",5,0)+IF(I73="b",5,0)+IF(J73="b",5,0)+IF(K73="b",5,0)+IF(L73="b",5,0)+IF(M73="b",5,0)+IF(N73="b",5,0)+IF(O73="b",5,0)+IF(P73="b",5,0)+IF(Q73="b",5,0)+IF(R73="b",5,0)+IF(S73="b",5,0)+IF(T73="b",5,0)+IF(U73="b",5,0)+IF(V73="b",5,0)+IF(W73="b",5,0)+IF(X73="b",5,0)+IF(Y73="b",5,0)+IF(Z73="b",5,0)+IF(AA73="b",5,0)+IF(AB73="b",5,0)+IF(AC73="b",5,0)+IF(AD73="b",5,0)+IF(AE73="b",5,0)+IF(AF73="b",5,0)+IF(AG73="b",5,0)+IF(AH73="b",5,0)+IF(AI73="b",5,0)+IF(AJ73="b",5,0)+IF(AK73="b",5,0)+IF(AL73="b",5,0)+IF(AM73="b",5,0)+IF(AN73="b",5,0)+IF(AO73="b",5,0)+IF(AP73="b",5,0)+IF(AQ73="b",5,0)+IF(AR73="b",5,0)+IF(AS73="b",5,0)+IF(AT73="b",5,0)+IF(AU73="b",5,0)+IF(AV73="b",5,0)+IF(AW73="b",5,0)+IF(AX73="b",5,0)+IF(AY73="b",5,0)+IF(AZ73="b",5,0)+IF(BA73="b",5,0)+IF(BC73="b",5,0)</f>
        <v>0</v>
      </c>
      <c r="BE73" s="77">
        <f t="shared" si="61"/>
        <v>0</v>
      </c>
      <c r="BF73" s="78">
        <f t="shared" ca="1" si="58"/>
        <v>0</v>
      </c>
      <c r="BG73" s="78">
        <f t="shared" ca="1" si="34"/>
        <v>0</v>
      </c>
      <c r="BH73" s="78">
        <f t="shared" ca="1" si="42"/>
        <v>0</v>
      </c>
      <c r="BI73" s="78">
        <f t="shared" ca="1" si="35"/>
        <v>0</v>
      </c>
      <c r="BJ73" s="78">
        <f t="shared" ca="1" si="36"/>
        <v>0</v>
      </c>
      <c r="BK73" s="78">
        <f t="shared" si="52"/>
        <v>0</v>
      </c>
      <c r="BL73" s="79">
        <f t="shared" ca="1" si="37"/>
        <v>0</v>
      </c>
      <c r="BM73" s="80">
        <f t="shared" ca="1" si="38"/>
        <v>0</v>
      </c>
      <c r="BN73" s="79"/>
      <c r="BO73" s="79">
        <f t="shared" si="49"/>
        <v>0</v>
      </c>
      <c r="BP73" s="47">
        <f t="shared" ca="1" si="53"/>
        <v>0</v>
      </c>
      <c r="BQ73" s="79">
        <f t="shared" ca="1" si="62"/>
        <v>0</v>
      </c>
      <c r="BR73" s="79">
        <f t="shared" si="54"/>
        <v>0</v>
      </c>
      <c r="BS73" s="79">
        <f t="shared" ca="1" si="63"/>
        <v>0</v>
      </c>
    </row>
    <row r="74" spans="1:71" x14ac:dyDescent="0.3">
      <c r="A74" s="17" t="s">
        <v>140</v>
      </c>
      <c r="B74" s="46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>
        <v>6.5</v>
      </c>
      <c r="T74" s="24"/>
      <c r="U74" s="24">
        <v>6.5</v>
      </c>
      <c r="V74" s="24">
        <v>6.5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76">
        <f>IF(C74="b",5,0)+IF(D74="b",5,0)+IF(E74="b",5,0)+IF(F74="b",5,0)+IF(G74="b",5,0)+IF(H74="b",5,0)+IF(I74="b",5,0)+IF(J74="b",5,0)+IF(K74="b",5,0)+IF(L74="b",5,0)+IF(M74="b",5,0)+IF(N74="b",5,0)+IF(O74="b",5,0)+IF(P74="b",5,0)+IF(Q74="b",5,0)+IF(R74="b",5,0)+IF(S74="b",5,0)+IF(T74="b",5,0)+IF(U74="b",5,0)+IF(V74="b",5,0)+IF(W74="b",5,0)+IF(X74="b",5,0)+IF(Y74="b",5,0)+IF(Z74="b",5,0)+IF(AA74="b",5,0)+IF(AB74="b",5,0)+IF(AC74="b",5,0)+IF(AD74="b",5,0)+IF(AE74="b",5,0)+IF(AF74="b",5,0)+IF(AG74="b",5,0)+IF(AH74="b",5,0)+IF(AI74="b",5,0)+IF(AJ74="b",5,0)+IF(AK74="b",5,0)+IF(AL74="b",5,0)+IF(AM74="b",5,0)+IF(AN74="b",5,0)+IF(AO74="b",5,0)+IF(AP74="b",5,0)+IF(AQ74="b",5,0)+IF(AR74="b",5,0)+IF(AS74="b",5,0)+IF(AT74="b",5,0)+IF(AU74="b",5,0)+IF(AV74="b",5,0)+IF(AW74="b",5,0)+IF(AX74="b",5,0)+IF(AY74="b",5,0)+IF(AZ74="b",5,0)+IF(BA74="b",5,0)+IF(BC74="b",5,0)</f>
        <v>0</v>
      </c>
      <c r="BE74" s="77">
        <f t="shared" si="61"/>
        <v>0</v>
      </c>
      <c r="BF74" s="78">
        <f t="shared" ca="1" si="58"/>
        <v>0</v>
      </c>
      <c r="BG74" s="78">
        <f t="shared" ca="1" si="34"/>
        <v>0</v>
      </c>
      <c r="BH74" s="78">
        <f t="shared" ca="1" si="42"/>
        <v>0</v>
      </c>
      <c r="BI74" s="78">
        <f t="shared" ca="1" si="35"/>
        <v>19.5</v>
      </c>
      <c r="BJ74" s="78">
        <f t="shared" ca="1" si="36"/>
        <v>19.5</v>
      </c>
      <c r="BK74" s="78">
        <f t="shared" si="52"/>
        <v>-15.507692307692306</v>
      </c>
      <c r="BL74" s="79">
        <f t="shared" ca="1" si="37"/>
        <v>3.9923076923076941</v>
      </c>
      <c r="BM74" s="80">
        <f t="shared" ca="1" si="38"/>
        <v>3</v>
      </c>
      <c r="BN74" s="79"/>
      <c r="BO74" s="79">
        <f t="shared" si="49"/>
        <v>0</v>
      </c>
      <c r="BP74" s="47">
        <f t="shared" ca="1" si="53"/>
        <v>6.6964285714285711E-3</v>
      </c>
      <c r="BQ74" s="79">
        <f t="shared" ca="1" si="62"/>
        <v>0</v>
      </c>
      <c r="BR74" s="79">
        <f t="shared" si="54"/>
        <v>0</v>
      </c>
      <c r="BS74" s="79">
        <f t="shared" ca="1" si="63"/>
        <v>0</v>
      </c>
    </row>
    <row r="75" spans="1:71" x14ac:dyDescent="0.3">
      <c r="A75" s="17" t="s">
        <v>141</v>
      </c>
      <c r="B75" s="46" t="s">
        <v>155</v>
      </c>
      <c r="C75" s="24"/>
      <c r="D75" s="24">
        <v>6.5</v>
      </c>
      <c r="E75" s="24">
        <v>6.5</v>
      </c>
      <c r="F75" s="24">
        <v>6.5</v>
      </c>
      <c r="G75" s="24">
        <v>6.5</v>
      </c>
      <c r="H75" s="24">
        <v>6.5</v>
      </c>
      <c r="I75" s="24">
        <v>6.5</v>
      </c>
      <c r="J75" s="24">
        <v>6.5</v>
      </c>
      <c r="K75" s="24">
        <v>6.5</v>
      </c>
      <c r="L75" s="24"/>
      <c r="M75" s="24"/>
      <c r="N75" s="24">
        <v>6.5</v>
      </c>
      <c r="O75" s="24">
        <v>6.5</v>
      </c>
      <c r="P75" s="24">
        <v>6.5</v>
      </c>
      <c r="Q75" s="24">
        <v>6.5</v>
      </c>
      <c r="R75" s="24"/>
      <c r="S75" s="24">
        <v>6.5</v>
      </c>
      <c r="T75" s="24"/>
      <c r="U75" s="24">
        <v>6.5</v>
      </c>
      <c r="V75" s="24">
        <v>6.5</v>
      </c>
      <c r="W75" s="24">
        <v>6.5</v>
      </c>
      <c r="X75" s="24">
        <v>6.5</v>
      </c>
      <c r="Y75" s="24">
        <v>6.5</v>
      </c>
      <c r="Z75" s="24"/>
      <c r="AA75" s="24">
        <v>6.5</v>
      </c>
      <c r="AB75" s="24">
        <v>6.5</v>
      </c>
      <c r="AC75" s="24">
        <v>6.5</v>
      </c>
      <c r="AD75" s="24">
        <v>6.5</v>
      </c>
      <c r="AE75" s="24">
        <v>6.5</v>
      </c>
      <c r="AF75" s="24">
        <v>6.5</v>
      </c>
      <c r="AG75" s="24">
        <v>6.5</v>
      </c>
      <c r="AH75" s="24">
        <v>6.5</v>
      </c>
      <c r="AI75" s="24">
        <v>6.5</v>
      </c>
      <c r="AJ75" s="24">
        <v>6.5</v>
      </c>
      <c r="AK75" s="24"/>
      <c r="AL75" s="24">
        <v>6.5</v>
      </c>
      <c r="AM75" s="24">
        <v>6.5</v>
      </c>
      <c r="AN75" s="24">
        <v>6.5</v>
      </c>
      <c r="AO75" s="24">
        <v>6.5</v>
      </c>
      <c r="AP75" s="24">
        <v>6.5</v>
      </c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76">
        <f t="shared" ref="BD75" si="64">IF(C75="b",5,0)+IF(D75="b",5,0)+IF(E75="b",5,0)+IF(F75="b",5,0)+IF(G75="b",5,0)+IF(H75="b",5,0)+IF(I75="b",5,0)+IF(J75="b",5,0)+IF(K75="b",5,0)+IF(L75="b",5,0)+IF(M75="b",5,0)+IF(N75="b",5,0)+IF(O75="b",5,0)+IF(P75="b",5,0)+IF(Q75="b",5,0)+IF(R75="b",5,0)+IF(S75="b",5,0)+IF(T75="b",5,0)+IF(U75="b",5,0)+IF(V75="b",5,0)+IF(W75="b",5,0)+IF(X75="b",5,0)+IF(Y75="b",5,0)+IF(Z75="b",5,0)+IF(AA75="b",5,0)+IF(AB75="b",5,0)+IF(AC75="b",5,0)+IF(AD75="b",5,0)+IF(AE75="b",5,0)+IF(AF75="b",5,0)+IF(AG75="b",5,0)+IF(AH75="b",5,0)+IF(AI75="b",5,0)+IF(AJ75="b",5,0)+IF(AK75="b",5,0)+IF(AL75="b",5,0)+IF(AM75="b",5,0)+IF(AN75="b",5,0)+IF(AO75="b",5,0)+IF(AP75="b",5,0)+IF(AQ75="b",5,0)+IF(AR75="b",5,0)+IF(AS75="b",5,0)+IF(AT75="b",5,0)+IF(AU75="b",5,0)+IF(AV75="b",5,0)+IF(AW75="b",5,0)+IF(AX75="b",5,0)+IF(AY75="b",5,0)+IF(AZ75="b",5,0)+IF(BA75="b",5,0)+IF(BC75="b",5,0)</f>
        <v>0</v>
      </c>
      <c r="BE75" s="77">
        <f t="shared" ref="BE75" si="65">BD75</f>
        <v>0</v>
      </c>
      <c r="BF75" s="78">
        <f ca="1">IF(AND($C$1&lt;TODAY(),$C75&lt;0),$C75,0)+IF(AND($D$1&lt;TODAY(),$D75&lt;0),$D75,0)+IF(AND($E$1&lt;TODAY(),$E75&lt;0),$E75,0)+IF(AND($F$1&lt;TODAY(),$F75&lt;0),$F75,0)+IF(AND($G$1&lt;TODAY(),$G75&lt;0),$G75,0)+IF(AND($H$1&lt;TODAY(),$H75&lt;0),$H75,0)+IF(AND($I$1&lt;TODAY(),$I75&lt;0),$I75,0)+IF(AND($J$1&lt;TODAY(),$J75&lt;0),$J75,0)+IF(AND($K$1&lt;TODAY(),$K75&lt;0),$K75,0)+IF(AND($L$1&lt;TODAY(),$L75&lt;0),$L75,0)+IF(AND($M$1&lt;TODAY(),$M75&lt;0),$M75,0)+IF(AND($N$1&lt;TODAY(),$N75&lt;0),$N75,0)+IF(AND($O$1&lt;TODAY(),$O75&lt;0),$O75,0)+IF(AND($P$1&lt;TODAY(),$P75&lt;0),$P75,0)+IF(AND($Q$1&lt;TODAY(),$Q75&lt;0),$Q75,0)+IF(AND($R$1&lt;TODAY(),$R75&lt;0),$R75,0)+IF(AND($S$1&lt;TODAY(),$S75&lt;0),$S75,0)+IF(AND($T$1&lt;TODAY(),$T75&lt;0),$T75,0)+IF(AND($U$1&lt;TODAY(),$U75&lt;0),$U75,0)+IF(AND($V$1&lt;TODAY(),$V75&lt;0),$V75,0)+IF(AND($W$1&lt;TODAY(),$W75&lt;0),$W75,0)+IF(AND($X$1&lt;TODAY(),$X75&lt;0),$X75,0)+IF(AND($Y$1&lt;TODAY(),$Y75&lt;0),$Y75,0)+IF(AND($Z$1&lt;TODAY(),$Z75&lt;0),$Z75,0)+IF(AND($AA$1&lt;TODAY(),$AA75&lt;0),$AA75,0)+IF(AND($AB$1&lt;TODAY(),$AB75&lt;0),$AB75,0)+IF(AND($AC$1&lt;TODAY(),$AC75&lt;0),$AC75,0)+IF(AND($AD$1&lt;TODAY(),$AD75&lt;0),$AD75,0)+IF(AND($AE$1&lt;TODAY(),$AE75&lt;0),$AE75,0)+IF(AND($AF$1&lt;TODAY(),$AF75&lt;0),$AF75,0)+IF(AND($AG$1&lt;TODAY(),$AG75&lt;0),$AG75,0)+IF(AND($AH$1&lt;TODAY(),$AH75&lt;0),$AH75,0)+IF(AND($AI$1&lt;TODAY(),$AI75&lt;0),$AI75,0)+IF(AND($AJ$1&lt;TODAY(),$AJ75&lt;0),$AJ75,0)+IF(AND($AK$1&lt;TODAY(),$AK75&lt;0),$AK75,0)+IF(AND($AL$1&lt;TODAY(),$AL75&lt;0),$AL75,0)+IF(AND($AM$1&lt;=TODAY(),$AM75&lt;0),$AM75,0)+IF(AND($AN$1&lt;TODAY(),$AN75&lt;0),$AN75,0)+IF(AND($AO$1&lt;TODAY(),$AO75&lt;0),$AO75,0)+IF(AND($AP$1&lt;TODAY(),$AP75&lt;0),$AP75,0)+IF(AND($AQ$1&lt;TODAY(),$AQ75&lt;0),$AQ75,0)+IF(AND($AR$1&lt;TODAY(),$AR75&lt;0),$AR75,0)+IF(AND($AS$1&lt;TODAY(),$AS75&lt;0),$AS75,0)+IF(AND($AT$1&lt;TODAY(),$AT75&lt;0),$AT75,0)+IF(AND($AU$1&lt;TODAY(),$AU75&lt;0),$AU75,0)+IF(AND($AV$1&lt;TODAY(),$AV75&lt;0),$AV75,0)+IF(AND($AW$1&lt;TODAY(),$AW75&lt;0),$AW75,0)+IF(AND($AX$1&lt;TODAY(),$AX75&lt;0),$AX75,0)+IF(AND($AY$1&lt;TODAY(),$AY75&lt;0),$AY75,0)+IF(AND($AZ$1&lt;TODAY(),$AZ75&lt;0),$AZ75,0)+IF(AND($BA$1&lt;TODAY(),$BA75&lt;0),$BA75,0)+IF(AND($BC$1&lt;TODAY(),$BC75&lt;0),$BC75,0)</f>
        <v>0</v>
      </c>
      <c r="BG75" s="78">
        <f t="shared" ca="1" si="34"/>
        <v>52</v>
      </c>
      <c r="BH75" s="78">
        <f t="shared" ca="1" si="42"/>
        <v>52</v>
      </c>
      <c r="BI75" s="78">
        <f t="shared" ca="1" si="35"/>
        <v>266.5</v>
      </c>
      <c r="BJ75" s="78">
        <f t="shared" ca="1" si="36"/>
        <v>214.5</v>
      </c>
      <c r="BK75" s="78">
        <f t="shared" si="52"/>
        <v>-191.69538461538468</v>
      </c>
      <c r="BL75" s="79">
        <f t="shared" ca="1" si="37"/>
        <v>22.804615384615317</v>
      </c>
      <c r="BM75" s="80">
        <f t="shared" ca="1" si="38"/>
        <v>33</v>
      </c>
      <c r="BN75" s="79">
        <f>65-6.5-6.5-6.5-6.5-6.5-6.5-6.5-6.5-6.5+45.5</f>
        <v>52</v>
      </c>
      <c r="BO75" s="79">
        <f t="shared" si="49"/>
        <v>0</v>
      </c>
      <c r="BP75" s="47">
        <f t="shared" ca="1" si="53"/>
        <v>7.3660714285714288E-2</v>
      </c>
      <c r="BQ75" s="79">
        <f t="shared" ref="BQ75" ca="1" si="66">BO75*BP75</f>
        <v>0</v>
      </c>
      <c r="BR75" s="79">
        <f t="shared" si="54"/>
        <v>0</v>
      </c>
      <c r="BS75" s="79">
        <f t="shared" ref="BS75" ca="1" si="67">BQ75+BR75</f>
        <v>0</v>
      </c>
    </row>
    <row r="76" spans="1:71" hidden="1" x14ac:dyDescent="0.3">
      <c r="A76" s="17" t="s">
        <v>142</v>
      </c>
      <c r="B76" s="46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76">
        <f t="shared" ref="BD76:BD84" si="68">IF(C76="b",5,0)+IF(D76="b",5,0)+IF(E76="b",5,0)+IF(F76="b",5,0)+IF(G76="b",5,0)+IF(H76="b",5,0)+IF(I76="b",5,0)+IF(J76="b",5,0)+IF(K76="b",5,0)+IF(L76="b",5,0)+IF(M76="b",5,0)+IF(N76="b",5,0)+IF(O76="b",5,0)+IF(P76="b",5,0)+IF(Q76="b",5,0)+IF(R76="b",5,0)+IF(S76="b",5,0)+IF(T76="b",5,0)+IF(U76="b",5,0)+IF(V76="b",5,0)+IF(W76="b",5,0)+IF(X76="b",5,0)+IF(Y76="b",5,0)+IF(Z76="b",5,0)+IF(AA76="b",5,0)+IF(AB76="b",5,0)+IF(AC76="b",5,0)+IF(AD76="b",5,0)+IF(AE76="b",5,0)+IF(AF76="b",5,0)+IF(AG76="b",5,0)+IF(AH76="b",5,0)+IF(AI76="b",5,0)+IF(AJ76="b",5,0)+IF(AK76="b",5,0)+IF(AL76="b",5,0)+IF(AM76="b",5,0)+IF(AN76="b",5,0)+IF(AO76="b",5,0)+IF(AP76="b",5,0)+IF(AQ76="b",5,0)+IF(AR76="b",5,0)+IF(AS76="b",5,0)+IF(AT76="b",5,0)+IF(AU76="b",5,0)+IF(AV76="b",5,0)+IF(AW76="b",5,0)+IF(AX76="b",5,0)+IF(AY76="b",5,0)+IF(AZ76="b",5,0)+IF(BA76="b",5,0)+IF(BC76="b",5,0)</f>
        <v>0</v>
      </c>
      <c r="BE76" s="77">
        <f t="shared" ref="BE76:BE84" si="69">BD76</f>
        <v>0</v>
      </c>
      <c r="BF76" s="78">
        <f t="shared" ca="1" si="58"/>
        <v>0</v>
      </c>
      <c r="BG76" s="78">
        <f t="shared" ca="1" si="34"/>
        <v>0</v>
      </c>
      <c r="BH76" s="78">
        <f t="shared" ca="1" si="42"/>
        <v>0</v>
      </c>
      <c r="BI76" s="78">
        <f t="shared" ca="1" si="35"/>
        <v>0</v>
      </c>
      <c r="BJ76" s="78">
        <f t="shared" ca="1" si="36"/>
        <v>0</v>
      </c>
      <c r="BK76" s="78">
        <f t="shared" si="52"/>
        <v>0</v>
      </c>
      <c r="BL76" s="79">
        <f t="shared" ca="1" si="37"/>
        <v>0</v>
      </c>
      <c r="BM76" s="80">
        <f t="shared" ca="1" si="38"/>
        <v>0</v>
      </c>
      <c r="BN76" s="79"/>
      <c r="BO76" s="79">
        <f t="shared" si="49"/>
        <v>0</v>
      </c>
      <c r="BP76" s="47">
        <f t="shared" ca="1" si="53"/>
        <v>0</v>
      </c>
      <c r="BQ76" s="79">
        <f t="shared" ca="1" si="62"/>
        <v>0</v>
      </c>
      <c r="BR76" s="79">
        <f t="shared" si="54"/>
        <v>0</v>
      </c>
      <c r="BS76" s="79">
        <f t="shared" ca="1" si="63"/>
        <v>0</v>
      </c>
    </row>
    <row r="77" spans="1:71" hidden="1" x14ac:dyDescent="0.3">
      <c r="A77" s="17" t="s">
        <v>143</v>
      </c>
      <c r="B77" s="46" t="s">
        <v>148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76">
        <f t="shared" si="68"/>
        <v>0</v>
      </c>
      <c r="BE77" s="77">
        <f t="shared" si="69"/>
        <v>0</v>
      </c>
      <c r="BF77" s="78">
        <f t="shared" ca="1" si="58"/>
        <v>0</v>
      </c>
      <c r="BG77" s="78">
        <f t="shared" ca="1" si="34"/>
        <v>0</v>
      </c>
      <c r="BH77" s="78">
        <f t="shared" ca="1" si="42"/>
        <v>0</v>
      </c>
      <c r="BI77" s="78">
        <f t="shared" ca="1" si="35"/>
        <v>0</v>
      </c>
      <c r="BJ77" s="78">
        <f t="shared" ca="1" si="36"/>
        <v>0</v>
      </c>
      <c r="BK77" s="78">
        <f t="shared" si="52"/>
        <v>0</v>
      </c>
      <c r="BL77" s="79">
        <f t="shared" ca="1" si="37"/>
        <v>0</v>
      </c>
      <c r="BM77" s="80">
        <f t="shared" ca="1" si="38"/>
        <v>0</v>
      </c>
      <c r="BN77" s="79"/>
      <c r="BO77" s="79">
        <f t="shared" si="49"/>
        <v>0</v>
      </c>
      <c r="BP77" s="47">
        <f t="shared" ca="1" si="53"/>
        <v>0</v>
      </c>
      <c r="BQ77" s="79">
        <f t="shared" ref="BQ77:BQ78" ca="1" si="70">BO77*BP77</f>
        <v>0</v>
      </c>
      <c r="BR77" s="79">
        <f t="shared" si="54"/>
        <v>0</v>
      </c>
      <c r="BS77" s="79">
        <f t="shared" ref="BS77:BS78" ca="1" si="71">BQ77+BR77</f>
        <v>0</v>
      </c>
    </row>
    <row r="78" spans="1:71" hidden="1" x14ac:dyDescent="0.3">
      <c r="A78" s="17" t="s">
        <v>144</v>
      </c>
      <c r="B78" s="46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76">
        <f t="shared" si="68"/>
        <v>0</v>
      </c>
      <c r="BE78" s="77">
        <f t="shared" si="69"/>
        <v>0</v>
      </c>
      <c r="BF78" s="78">
        <f t="shared" ca="1" si="58"/>
        <v>0</v>
      </c>
      <c r="BG78" s="78">
        <f t="shared" ca="1" si="34"/>
        <v>0</v>
      </c>
      <c r="BH78" s="78">
        <f t="shared" ca="1" si="42"/>
        <v>0</v>
      </c>
      <c r="BI78" s="78">
        <f t="shared" ca="1" si="35"/>
        <v>0</v>
      </c>
      <c r="BJ78" s="78">
        <f t="shared" ca="1" si="36"/>
        <v>0</v>
      </c>
      <c r="BK78" s="78">
        <f t="shared" si="52"/>
        <v>0</v>
      </c>
      <c r="BL78" s="79">
        <f t="shared" ca="1" si="37"/>
        <v>0</v>
      </c>
      <c r="BM78" s="80">
        <f t="shared" ca="1" si="38"/>
        <v>0</v>
      </c>
      <c r="BN78" s="79"/>
      <c r="BO78" s="79">
        <f t="shared" si="49"/>
        <v>0</v>
      </c>
      <c r="BP78" s="47">
        <f t="shared" ca="1" si="53"/>
        <v>0</v>
      </c>
      <c r="BQ78" s="79">
        <f t="shared" ca="1" si="70"/>
        <v>0</v>
      </c>
      <c r="BR78" s="79">
        <f t="shared" si="54"/>
        <v>0</v>
      </c>
      <c r="BS78" s="79">
        <f t="shared" ca="1" si="71"/>
        <v>0</v>
      </c>
    </row>
    <row r="79" spans="1:71" x14ac:dyDescent="0.3">
      <c r="A79" s="17" t="s">
        <v>145</v>
      </c>
      <c r="B79" s="46"/>
      <c r="C79" s="24"/>
      <c r="D79" s="24">
        <v>6.5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76">
        <f t="shared" si="68"/>
        <v>0</v>
      </c>
      <c r="BE79" s="77">
        <f t="shared" si="69"/>
        <v>0</v>
      </c>
      <c r="BF79" s="78">
        <f t="shared" ca="1" si="58"/>
        <v>0</v>
      </c>
      <c r="BG79" s="78">
        <f t="shared" ca="1" si="34"/>
        <v>0</v>
      </c>
      <c r="BH79" s="78">
        <f t="shared" ca="1" si="42"/>
        <v>0</v>
      </c>
      <c r="BI79" s="78">
        <f t="shared" ca="1" si="35"/>
        <v>6.5</v>
      </c>
      <c r="BJ79" s="78">
        <f t="shared" ca="1" si="36"/>
        <v>6.5</v>
      </c>
      <c r="BK79" s="78">
        <f t="shared" si="52"/>
        <v>-5.04</v>
      </c>
      <c r="BL79" s="79">
        <f t="shared" ca="1" si="37"/>
        <v>1.46</v>
      </c>
      <c r="BM79" s="80">
        <f t="shared" ca="1" si="38"/>
        <v>1</v>
      </c>
      <c r="BN79" s="79">
        <f>50-5-5-5-5-5-5-5-5-5-5</f>
        <v>0</v>
      </c>
      <c r="BO79" s="79">
        <f t="shared" si="49"/>
        <v>0</v>
      </c>
      <c r="BP79" s="47">
        <f t="shared" ca="1" si="53"/>
        <v>2.232142857142857E-3</v>
      </c>
      <c r="BQ79" s="79">
        <f t="shared" ref="BQ79:BQ83" ca="1" si="72">BO79*BP79</f>
        <v>0</v>
      </c>
      <c r="BR79" s="79">
        <f t="shared" si="54"/>
        <v>0</v>
      </c>
      <c r="BS79" s="79">
        <f t="shared" ref="BS79:BS83" ca="1" si="73">BQ79+BR79</f>
        <v>0</v>
      </c>
    </row>
    <row r="80" spans="1:71" hidden="1" x14ac:dyDescent="0.3">
      <c r="A80" s="17" t="s">
        <v>146</v>
      </c>
      <c r="B80" s="46" t="s">
        <v>154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76">
        <f t="shared" si="68"/>
        <v>0</v>
      </c>
      <c r="BE80" s="77">
        <f t="shared" si="69"/>
        <v>0</v>
      </c>
      <c r="BF80" s="78">
        <f ca="1">IF(AND($C$1&lt;TODAY(),$C80&lt;0),$C80,0)+IF(AND($D$1&lt;TODAY(),$D80&lt;0),$D80,0)+IF(AND($E$1&lt;TODAY(),$E80&lt;0),$E80,0)+IF(AND($F$1&lt;TODAY(),$F80&lt;0),$F80,0)+IF(AND($G$1&lt;TODAY(),$G80&lt;0),$G80,0)+IF(AND($H$1&lt;TODAY(),$H80&lt;0),$H80,0)+IF(AND($I$1&lt;TODAY(),$I80&lt;0),$I80,0)+IF(AND($J$1&lt;TODAY(),$J80&lt;0),$J80,0)+IF(AND($K$1&lt;TODAY(),$K80&lt;0),$K80,0)+IF(AND($L$1&lt;TODAY(),$L80&lt;0),$L80,0)+IF(AND($M$1&lt;TODAY(),$M80&lt;0),$M80,0)+IF(AND($N$1&lt;TODAY(),$N80&lt;0),$N80,0)+IF(AND($O$1&lt;TODAY(),$O80&lt;0),$O80,0)+IF(AND($P$1&lt;TODAY(),$P80&lt;0),$P80,0)+IF(AND($Q$1&lt;TODAY(),$Q80&lt;0),$Q80,0)+IF(AND($R$1&lt;TODAY(),$R80&lt;0),$R80,0)+IF(AND($S$1&lt;TODAY(),$S80&lt;0),$S80,0)+IF(AND($T$1&lt;TODAY(),$T80&lt;0),$T80,0)+IF(AND($U$1&lt;TODAY(),$U80&lt;0),$U80,0)+IF(AND($V$1&lt;TODAY(),$V80&lt;0),$V80,0)+IF(AND($W$1&lt;TODAY(),$W80&lt;0),$W80,0)+IF(AND($X$1&lt;TODAY(),$X80&lt;0),$X80,0)+IF(AND($Y$1&lt;TODAY(),$Y80&lt;0),$Y80,0)+IF(AND($Z$1&lt;TODAY(),$Z80&lt;0),$Z80,0)+IF(AND($AA$1&lt;TODAY(),$AA80&lt;0),$AA80,0)+IF(AND($AB$1&lt;TODAY(),$AB80&lt;0),$AB80,0)+IF(AND($AC$1&lt;TODAY(),$AC80&lt;0),$AC80,0)+IF(AND($AD$1&lt;TODAY(),$AD80&lt;0),$AD80,0)+IF(AND($AE$1&lt;TODAY(),$AE80&lt;0),$AE80,0)+IF(AND($AF$1&lt;TODAY(),$AF80&lt;0),$AF80,0)+IF(AND($AG$1&lt;TODAY(),$AG80&lt;0),$AG80,0)+IF(AND($AH$1&lt;TODAY(),$AH80&lt;0),$AH80,0)+IF(AND($AI$1&lt;TODAY(),$AI80&lt;0),$AI80,0)+IF(AND($AJ$1&lt;TODAY(),$AJ80&lt;0),$AJ80,0)+IF(AND($AK$1&lt;TODAY(),$AK80&lt;0),$AK80,0)+IF(AND($AL$1&lt;TODAY(),$AL80&lt;0),$AL80,0)+IF(AND($AM$1&lt;=TODAY(),$AM80&lt;0),$AM80,0)+IF(AND($AN$1&lt;TODAY(),$AN80&lt;0),$AN80,0)+IF(AND($AO$1&lt;TODAY(),$AO80&lt;0),$AO80,0)+IF(AND($AP$1&lt;TODAY(),$AP80&lt;0),$AP80,0)+IF(AND($AQ$1&lt;TODAY(),$AQ80&lt;0),$AQ80,0)+IF(AND($AR$1&lt;TODAY(),$AR80&lt;0),$AR80,0)+IF(AND($AS$1&lt;TODAY(),$AS80&lt;0),$AS80,0)+IF(AND($AT$1&lt;TODAY(),$AT80&lt;0),$AT80,0)+IF(AND($AU$1&lt;TODAY(),$AU80&lt;0),$AU80,0)+IF(AND($AV$1&lt;TODAY(),$AV80&lt;0),$AV80,0)+IF(AND($AW$1&lt;TODAY(),$AW80&lt;0),$AW80,0)+IF(AND($AX$1&lt;TODAY(),$AX80&lt;0),$AX80,0)+IF(AND($AY$1&lt;TODAY(),$AY80&lt;0),$AY80,0)+IF(AND($AZ$1&lt;TODAY(),$AZ80&lt;0),$AZ80,0)+IF(AND($BA$1&lt;TODAY(),$BA80&lt;0),$BA80,0)+IF(AND($BC$1&lt;TODAY(),$BC80&lt;0),$BC80,0)</f>
        <v>0</v>
      </c>
      <c r="BG80" s="78">
        <f t="shared" ref="BG80:BG127" ca="1" si="74">IF(AND($C$1&gt;TODAY(),$BF80&gt;=0),$C80,0)+IF(AND($D$1&gt;TODAY(),$BF80&gt;=0),$D80,0)+IF(AND($E$1&gt;TODAY(),$BF80&gt;=0),$E80,0)+IF(AND($F$1&gt;TODAY(),$BF80&gt;=0),$F80,0)+IF(AND($G$1&gt;TODAY(),$BF80&gt;=0),$G80,0)+IF(AND($H$1&gt;TODAY(),$BF80&gt;=0),$H80,0)+IF(AND($I$1&gt;TODAY(),$BF80&gt;=0),$I80,0)+IF(AND($J$1&gt;TODAY(),$BF80&gt;=0),$J80,0)+IF(AND($K$1&gt;TODAY(),$BF80&gt;=0),$K80,0)+IF(AND($L$1&gt;TODAY(),$BF80&gt;=0),$L80,0)+IF(AND($M$1&gt;TODAY(),$BF80&gt;=0),$M80,0)+IF(AND($N$1&gt;TODAY(),$BF80&gt;=0),$N80,0)+IF(AND($O$1&gt;TODAY(),$BF80&gt;=0),$O80,0)+IF(AND($P$1&gt;TODAY(),$BF80&gt;=0),$P80,0)+IF(AND($Q$1&gt;TODAY(),$BF80&gt;=0),$Q80,0)+IF(AND($R$1&gt;TODAY(),$BF80&gt;=0),$R80,0)+IF(AND($S$1&gt;TODAY(),$BF80&gt;=0),$S80,0)+IF(AND($T$1&gt;TODAY(),$BF80&gt;=0),$T80,0)+IF(AND($U$1&gt;TODAY(),$BF80&gt;=0),$U80,0)+IF(AND($V$1&gt;TODAY(),$BF80&gt;=0),$V80,0)+IF(AND($W$1&gt;TODAY(),$BF80&gt;=0),$W80,0)+IF(AND($X$1&gt;TODAY(),$BF80&gt;=0),$X80,0)+IF(AND($Y$1&gt;TODAY(),$BF80&gt;=0),$Y80,0)+IF(AND($Z$1&gt;TODAY(),$BF80&gt;=0),$Z80,0)+IF(AND($AA$1&gt;TODAY(),$BF80&gt;=0),$AA80,0)+IF(AND($AB$1&gt;TODAY(),$BF80&gt;=0),$AB80,0)+IF(AND($AC$1&gt;TODAY(),$BF80&gt;=0),$AC80,0)+IF(AND($AD$1&gt;TODAY(),$BF80&gt;=0),$AD80,0)+IF(AND($AE$1&gt;TODAY(),$BF80&gt;=0),$AE80,0)+IF(AND($AF$1&gt;TODAY(),$BF80&gt;=0),$AF80,0)+IF(AND($AG$1&gt;TODAY(),$BF80&gt;=0),$AG80,0)+IF(AND($AH$1&gt;TODAY(),$BF80&gt;=0),$AH80,0)+IF(AND($AI$1&gt;TODAY(),$BF80&gt;=0),$AI80,0)+IF(AND($AJ$1&gt;TODAY(),$BF80&gt;=0),$AJ80,0)+IF(AND($AK$1&gt;TODAY(),$BF80&gt;=0),$AK80,0)+IF(AND($AL$1&gt;TODAY(),$BF80&gt;=0),$AL80,0)+IF(AND($AM$1&gt;TODAY(),$BF80&gt;=0),$AM80,0)+IF(AND($AN$1&gt;TODAY(),$BF80&gt;=0),$AN80,0)+IF(AND($AO$1&gt;TODAY(),$BF80&gt;=0),$AO80,0)+IF(AND($AP$1&gt;TODAY(),$BF80&gt;=0),$AP80,0)+IF(AND($AQ$1&gt;TODAY(),$BF80&gt;=0),$AQ80,0)+IF(AND($AR$1&gt;TODAY(),$BF80&gt;=0),$AR80,0)+IF(AND($AS$1&gt;TODAY(),$BF80&gt;=0),$AS80,0)+IF(AND($AT$1&gt;TODAY(),$BF80&gt;=0),$AT80,0)+IF(AND($AU$1&gt;TODAY(),$BF80&gt;=0),$AU80,0)+IF(AND($AV$1&gt;TODAY(),$BF80&gt;=0),$AV80,0)+IF(AND($AW$1&gt;TODAY(),$BF80&gt;=0),$AW80,0)+IF(AND($AX$1&gt;TODAY(),$BF80&gt;=0),$AX80,0)+IF(AND($AY$1&gt;TODAY(),$BF80&gt;=0),$AY80,0)+IF(AND($AZ$1&gt;TODAY(),$BF80&gt;=0),$AZ80,0)+IF(AND($BA$1&gt;TODAY(),$BF80&gt;=0),$BA80,0)+IF(AND($BB$1&gt;TODAY(),$BF80&gt;=0),$BB80,0)  +IF(AND($BC$1&gt;TODAY(),$BF80&gt;=0),$BC80,0)+BN80</f>
        <v>0</v>
      </c>
      <c r="BH80" s="78">
        <f t="shared" ca="1" si="42"/>
        <v>0</v>
      </c>
      <c r="BI80" s="78">
        <f t="shared" ref="BI80:BI127" ca="1" si="75">BJ80+BG80</f>
        <v>0</v>
      </c>
      <c r="BJ80" s="78">
        <f t="shared" ref="BJ80:BJ127" ca="1" si="76">IF(AND($C$1&lt;=TODAY(),C80&gt;0),$C80)+IF(AND($D$1&lt;=TODAY(),D80&gt;0),$D80)+IF(AND($E$1&lt;=TODAY(),E80&gt;0),$E80)+IF(AND($F$1&lt;=TODAY(),F80&gt;0),$F80)+IF(AND($G$1&lt;=TODAY(),G80&gt;0),$G80)+IF(AND($H$1&lt;=TODAY(),H80&gt;0),$H80)+IF(AND($I$1&lt;=TODAY(),I80&gt;0),$I80)+IF(AND($J$1&lt;=TODAY(),J80&gt;0),$J80)+IF(AND($K$1&lt;=TODAY(),K80&gt;0),$K80)+IF(AND($L$1&lt;=TODAY(),L80&gt;0),$L80)+IF(AND($M$1&lt;=TODAY(),M80&gt;0),$M80)+IF(AND($N$1&lt;=TODAY(),N80&gt;0),$N80)+IF(AND($O$1&lt;=TODAY(),O80&gt;0),$O80)+IF(AND($P$1&lt;=TODAY(),P80&gt;0),$P80)+IF(AND($Q$1&lt;=TODAY(),Q80&gt;0),$Q80)+IF(AND($R$1&lt;=TODAY(),R80&gt;0),$R80)+IF(AND($S$1&lt;=TODAY(),S80&gt;0),$S80)+IF(AND($T$1&lt;=TODAY(),T80&gt;0),$T80)+IF(AND($U$1&lt;=TODAY(),U80&gt;0),$U80)+IF(AND($V$1&lt;=TODAY(),V80&gt;0),$V80)+IF(AND($W$1&lt;=TODAY(),W80&gt;0),$W80)+IF(AND($X$1&lt;=TODAY(),X80&gt;0),$X80)+IF(AND($Y$1&lt;=TODAY(),Y80&gt;0),$Y80)+IF(AND($Z$1&lt;=TODAY(),Z80&gt;0),$Z80)+IF(AND($AA$1&lt;=TODAY(),AA80&gt;0),$AA80)+IF(AND($AB$1&lt;=TODAY(),AB80&gt;0),$AB80)+IF(AND($AC$1&lt;=TODAY(),AC80&gt;0),$AC80)+IF(AND($AD$1&lt;=TODAY(),AD80&gt;0),$AD80)+IF(AND($AE$1&lt;=TODAY(),AE80&gt;0),$AE80)+IF(AND($AF$1&lt;=TODAY(),AF80&gt;0),$AF80)+IF(AND($AG$1&lt;=TODAY(),AG80&gt;0),$AG80)+IF(AND($AH$1&lt;=TODAY(),AH80&gt;0),$AH80)+IF(AND($AI$1&lt;=TODAY(),AI80&gt;0),$AI80)+IF(AND($AJ$1&lt;=TODAY(),AJ80&gt;0),$AJ80)+IF(AND($AK$1&lt;=TODAY(),AK80&gt;0),$AK80)+IF(AND($AL$1&lt;=TODAY(),AL80&gt;0),$AL80)+IF(AND($AM$1&lt;=TODAY(),AM80&gt;0),$AM80)+IF(AND($AN$1&lt;=TODAY(),AN80&gt;0),$AN80)+IF(AND($AO$1&lt;=TODAY(),AO80&gt;0),$AO80)+IF(AND($AP$1&lt;=TODAY(),AP80&gt;0),$AP80)+IF(AND($AQ$1&lt;=TODAY(),AQ80&gt;0),$AQ80)+IF(AND($AR$1&lt;=TODAY(),AR80&gt;0),$AR80)+IF(AND($AS$1&lt;=TODAY(),AS80&gt;0),$AS80)+IF(AND($AT$1&lt;=TODAY(),AT80&gt;0),$AT80)+IF(AND($AU$1&lt;=TODAY(),AU80&gt;0),$AU80)+IF(AND($AV$1&lt;=TODAY(),AV80&gt;0),$AV80)+IF(AND($AW$1&lt;=TODAY(),AW80&gt;0),$AW80)+IF(AND($AX$1&lt;=TODAY(),AX80&gt;0),$AX80)+IF(AND($AY$1&lt;=TODAY(),AY80&gt;0),$AY80)+IF(AND($AZ$1&lt;=TODAY(),AZ80&gt;0),$AZ80)+IF(AND($BA$1&lt;=TODAY(),BA80&gt;0),$BA80)+IF(AND($BB$1&lt;=TODAY(),BB80&gt;0),$BB80)+IF(AND($BC$1&lt;=TODAY(),BC80&gt;0),$BC80)</f>
        <v>0</v>
      </c>
      <c r="BK80" s="78">
        <f t="shared" si="52"/>
        <v>0</v>
      </c>
      <c r="BL80" s="79">
        <f t="shared" ref="BL80:BL127" ca="1" si="77">IFERROR(BJ80+BK80+BS80,0)</f>
        <v>0</v>
      </c>
      <c r="BM80" s="80">
        <f t="shared" ref="BM80:BM127" ca="1" si="78">IF(C$1&lt;=TODAY(),COUNT(C80))+IF(D$1&lt;=TODAY(),COUNT(D80))+IF(E$1&lt;=TODAY(),COUNT(E80))+IF(F$1&lt;=TODAY(),COUNT(F80))+IF(G$1&lt;=TODAY(),COUNT(G80))+IF(H$1&lt;=TODAY(),COUNT(H80))+IF(I$1&lt;=TODAY(),COUNT(I80))+IF(J$1&lt;=TODAY(),COUNT(J80))+IF(K$1&lt;=TODAY(),COUNT(K80))+IF(L$1&lt;=TODAY(),COUNT(L80))+IF(M$1&lt;=TODAY(),COUNT(M80))+IF(N$1&lt;=TODAY(),COUNT(N80))+IF(O$1&lt;=TODAY(),COUNT(O80))+IF(P$1&lt;=TODAY(),COUNT(P80))+IF(Q$1&lt;=TODAY(),COUNT(Q80))+IF(R$1&lt;=TODAY(),COUNT(R80))+IF(S$1&lt;=TODAY(),COUNT(S80))+IF(T$1&lt;=TODAY(),COUNT(T80))+IF(U$1&lt;=TODAY(),COUNT(U80))+IF(V$1&lt;=TODAY(),COUNT(V80))+IF(W$1&lt;=TODAY(),COUNT(W80))+IF(X$1&lt;=TODAY(),COUNT(X80))+IF(Y$1&lt;=TODAY(),COUNT(Y80))+IF(Z$1&lt;=TODAY(),COUNT(Z80))+IF(AA$1&lt;=TODAY(),COUNT(AA80))+IF(AB$1&lt;=TODAY(),COUNT(AB80))+IF(AC$1&lt;=TODAY(),COUNT(AC80))+IF(AD$1&lt;=TODAY(),COUNT(AD80))++IF(AE$1&lt;=TODAY(),COUNT(AE80))+IF(AF$1&lt;=TODAY(),COUNT(AF80))+IF(AG$1&lt;=TODAY(),COUNT(AG80))+IF(AH$1&lt;=TODAY(),COUNT(AH80))+IF(AI$1&lt;=TODAY(),COUNT(AI80))+IF(AJ$1&lt;=TODAY(),COUNT(AJ80))+IF(AK$1&lt;=TODAY(),COUNT(AK80))+IF(AL$1&lt;=TODAY(),COUNT(AL80))+IF(AM$1&lt;=TODAY(),COUNT(AM80))+IF(AN$1&lt;=TODAY(),COUNT(AN80))+IF(AO$1&lt;=TODAY(),COUNT(AO80))+IF(AP$1&lt;=TODAY(),COUNT(AP80))+IF(AQ$1&lt;=TODAY(),COUNT(AQ80))+IF(AR$1&lt;=TODAY(),COUNT(AR80))+IF(AS$1&lt;=TODAY(),COUNT(AS80))+IF(AT$1&lt;=TODAY(),COUNT(AT80))+IF(AU$1&lt;=TODAY(),COUNT(AU80))+IF(AV$1&lt;=TODAY(),COUNT(AV80))+IF(AW$1&lt;=TODAY(),COUNT(AW80))+IF(AX$1&lt;=TODAY(),COUNT(AX80))+IF(AY$1&lt;=TODAY(),COUNT(AY80))+IF(AZ$1&lt;=TODAY(),COUNT(AZ80))+IF(BA$1&lt;=TODAY(),COUNT(BA80))+IF(BB$1&lt;=TODAY(),COUNT(BB80))+IF(BC$1&lt;=TODAY(),COUNT(BC80))</f>
        <v>0</v>
      </c>
      <c r="BN80" s="79"/>
      <c r="BO80" s="79">
        <f t="shared" si="49"/>
        <v>0</v>
      </c>
      <c r="BP80" s="47">
        <f t="shared" ca="1" si="53"/>
        <v>0</v>
      </c>
      <c r="BQ80" s="79">
        <f t="shared" ca="1" si="72"/>
        <v>0</v>
      </c>
      <c r="BR80" s="79">
        <f t="shared" si="54"/>
        <v>0</v>
      </c>
      <c r="BS80" s="79">
        <f t="shared" ca="1" si="73"/>
        <v>0</v>
      </c>
    </row>
    <row r="81" spans="1:80" hidden="1" x14ac:dyDescent="0.3">
      <c r="A81" s="17" t="s">
        <v>147</v>
      </c>
      <c r="B81" s="46" t="s">
        <v>153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76">
        <f t="shared" si="68"/>
        <v>0</v>
      </c>
      <c r="BE81" s="77">
        <f t="shared" si="69"/>
        <v>0</v>
      </c>
      <c r="BF81" s="78">
        <f ca="1">IF(AND($C$1&lt;TODAY(),$C81&lt;0),$C81,0)+IF(AND($D$1&lt;TODAY(),$D81&lt;0),$D81,0)+IF(AND($E$1&lt;TODAY(),$E81&lt;0),$E81,0)+IF(AND($F$1&lt;TODAY(),$F81&lt;0),$F81,0)+IF(AND($G$1&lt;TODAY(),$G81&lt;0),$G81,0)+IF(AND($H$1&lt;TODAY(),$H81&lt;0),$H81,0)+IF(AND($I$1&lt;TODAY(),$I81&lt;0),$I81,0)+IF(AND($J$1&lt;TODAY(),$J81&lt;0),$J81,0)+IF(AND($K$1&lt;TODAY(),$K81&lt;0),$K81,0)+IF(AND($L$1&lt;TODAY(),$L81&lt;0),$L81,0)+IF(AND($M$1&lt;TODAY(),$M81&lt;0),$M81,0)+IF(AND($N$1&lt;TODAY(),$N81&lt;0),$N81,0)+IF(AND($O$1&lt;TODAY(),$O81&lt;0),$O81,0)+IF(AND($P$1&lt;TODAY(),$P81&lt;0),$P81,0)+IF(AND($Q$1&lt;TODAY(),$Q81&lt;0),$Q81,0)+IF(AND($R$1&lt;TODAY(),$R81&lt;0),$R81,0)+IF(AND($S$1&lt;TODAY(),$S81&lt;0),$S81,0)+IF(AND($T$1&lt;TODAY(),$T81&lt;0),$T81,0)+IF(AND($U$1&lt;TODAY(),$U81&lt;0),$U81,0)+IF(AND($V$1&lt;TODAY(),$V81&lt;0),$V81,0)+IF(AND($W$1&lt;TODAY(),$W81&lt;0),$W81,0)+IF(AND($X$1&lt;TODAY(),$X81&lt;0),$X81,0)+IF(AND($Y$1&lt;TODAY(),$Y81&lt;0),$Y81,0)+IF(AND($Z$1&lt;TODAY(),$Z81&lt;0),$Z81,0)+IF(AND($AA$1&lt;TODAY(),$AA81&lt;0),$AA81,0)+IF(AND($AB$1&lt;TODAY(),$AB81&lt;0),$AB81,0)+IF(AND($AC$1&lt;TODAY(),$AC81&lt;0),$AC81,0)+IF(AND($AD$1&lt;TODAY(),$AD81&lt;0),$AD81,0)+IF(AND($AE$1&lt;TODAY(),$AE81&lt;0),$AE81,0)+IF(AND($AF$1&lt;TODAY(),$AF81&lt;0),$AF81,0)+IF(AND($AG$1&lt;TODAY(),$AG81&lt;0),$AG81,0)+IF(AND($AH$1&lt;TODAY(),$AH81&lt;0),$AH81,0)+IF(AND($AI$1&lt;TODAY(),$AI81&lt;0),$AI81,0)+IF(AND($AJ$1&lt;TODAY(),$AJ81&lt;0),$AJ81,0)+IF(AND($AK$1&lt;TODAY(),$AK81&lt;0),$AK81,0)+IF(AND($AL$1&lt;TODAY(),$AL81&lt;0),$AL81,0)+IF(AND($AM$1&lt;=TODAY(),$AM81&lt;0),$AM81,0)+IF(AND($AN$1&lt;TODAY(),$AN81&lt;0),$AN81,0)+IF(AND($AO$1&lt;TODAY(),$AO81&lt;0),$AO81,0)+IF(AND($AP$1&lt;TODAY(),$AP81&lt;0),$AP81,0)+IF(AND($AQ$1&lt;TODAY(),$AQ81&lt;0),$AQ81,0)+IF(AND($AR$1&lt;TODAY(),$AR81&lt;0),$AR81,0)+IF(AND($AS$1&lt;TODAY(),$AS81&lt;0),$AS81,0)+IF(AND($AT$1&lt;TODAY(),$AT81&lt;0),$AT81,0)+IF(AND($AU$1&lt;TODAY(),$AU81&lt;0),$AU81,0)+IF(AND($AV$1&lt;TODAY(),$AV81&lt;0),$AV81,0)+IF(AND($AW$1&lt;TODAY(),$AW81&lt;0),$AW81,0)+IF(AND($AX$1&lt;TODAY(),$AX81&lt;0),$AX81,0)+IF(AND($AY$1&lt;TODAY(),$AY81&lt;0),$AY81,0)+IF(AND($AZ$1&lt;TODAY(),$AZ81&lt;0),$AZ81,0)+IF(AND($BA$1&lt;TODAY(),$BA81&lt;0),$BA81,0)+IF(AND($BC$1&lt;TODAY(),$BC81&lt;0),$BC81,0)</f>
        <v>0</v>
      </c>
      <c r="BG81" s="78">
        <f t="shared" ca="1" si="74"/>
        <v>0</v>
      </c>
      <c r="BH81" s="78">
        <f t="shared" ca="1" si="42"/>
        <v>0</v>
      </c>
      <c r="BI81" s="78">
        <f t="shared" ca="1" si="75"/>
        <v>0</v>
      </c>
      <c r="BJ81" s="78">
        <f t="shared" ca="1" si="76"/>
        <v>0</v>
      </c>
      <c r="BK81" s="78">
        <f t="shared" si="52"/>
        <v>0</v>
      </c>
      <c r="BL81" s="79">
        <f t="shared" ca="1" si="77"/>
        <v>0</v>
      </c>
      <c r="BM81" s="80">
        <f t="shared" ca="1" si="78"/>
        <v>0</v>
      </c>
      <c r="BN81" s="79"/>
      <c r="BO81" s="79">
        <f t="shared" si="49"/>
        <v>0</v>
      </c>
      <c r="BP81" s="47">
        <f t="shared" ca="1" si="53"/>
        <v>0</v>
      </c>
      <c r="BQ81" s="79">
        <f t="shared" ref="BQ81" ca="1" si="79">BO81*BP81</f>
        <v>0</v>
      </c>
      <c r="BR81" s="79">
        <f t="shared" si="54"/>
        <v>0</v>
      </c>
      <c r="BS81" s="79">
        <f t="shared" ref="BS81" ca="1" si="80">BQ81+BR81</f>
        <v>0</v>
      </c>
    </row>
    <row r="82" spans="1:80" x14ac:dyDescent="0.3">
      <c r="A82" s="17" t="s">
        <v>150</v>
      </c>
      <c r="B82" s="46" t="s">
        <v>152</v>
      </c>
      <c r="C82" s="24"/>
      <c r="D82" s="24"/>
      <c r="E82" s="24"/>
      <c r="F82" s="24"/>
      <c r="G82" s="24"/>
      <c r="H82" s="24"/>
      <c r="I82" s="24"/>
      <c r="J82" s="24"/>
      <c r="K82" s="24">
        <v>6.5</v>
      </c>
      <c r="L82" s="24">
        <v>6.5</v>
      </c>
      <c r="M82" s="24">
        <v>6.5</v>
      </c>
      <c r="N82" s="24">
        <v>6.5</v>
      </c>
      <c r="O82" s="24"/>
      <c r="P82" s="24"/>
      <c r="Q82" s="24"/>
      <c r="R82" s="24"/>
      <c r="S82" s="24">
        <v>6.5</v>
      </c>
      <c r="T82" s="24">
        <v>6.5</v>
      </c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>
        <v>6.5</v>
      </c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76">
        <f t="shared" si="68"/>
        <v>0</v>
      </c>
      <c r="BE82" s="77">
        <f t="shared" si="69"/>
        <v>0</v>
      </c>
      <c r="BF82" s="78">
        <f t="shared" ca="1" si="58"/>
        <v>0</v>
      </c>
      <c r="BG82" s="78">
        <f t="shared" ca="1" si="74"/>
        <v>0</v>
      </c>
      <c r="BH82" s="78">
        <f t="shared" ca="1" si="42"/>
        <v>0</v>
      </c>
      <c r="BI82" s="78">
        <f t="shared" ca="1" si="75"/>
        <v>45.5</v>
      </c>
      <c r="BJ82" s="78">
        <f t="shared" ca="1" si="76"/>
        <v>45.5</v>
      </c>
      <c r="BK82" s="78">
        <f t="shared" si="52"/>
        <v>-39.976923076923079</v>
      </c>
      <c r="BL82" s="79">
        <f t="shared" ca="1" si="77"/>
        <v>5.5230769230769212</v>
      </c>
      <c r="BM82" s="80">
        <f t="shared" ca="1" si="78"/>
        <v>7</v>
      </c>
      <c r="BN82" s="79">
        <f>5+5-5-5</f>
        <v>0</v>
      </c>
      <c r="BO82" s="79">
        <f t="shared" si="49"/>
        <v>0</v>
      </c>
      <c r="BP82" s="47">
        <f t="shared" ca="1" si="53"/>
        <v>1.5625E-2</v>
      </c>
      <c r="BQ82" s="79">
        <f t="shared" ref="BQ82" ca="1" si="81">BO82*BP82</f>
        <v>0</v>
      </c>
      <c r="BR82" s="79">
        <f t="shared" si="54"/>
        <v>0</v>
      </c>
      <c r="BS82" s="79">
        <f t="shared" ref="BS82" ca="1" si="82">BQ82+BR82</f>
        <v>0</v>
      </c>
    </row>
    <row r="83" spans="1:80" x14ac:dyDescent="0.3">
      <c r="A83" s="17" t="s">
        <v>151</v>
      </c>
      <c r="B83" s="46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76">
        <f t="shared" si="68"/>
        <v>0</v>
      </c>
      <c r="BE83" s="77">
        <f t="shared" si="69"/>
        <v>0</v>
      </c>
      <c r="BF83" s="78">
        <f t="shared" ca="1" si="58"/>
        <v>0</v>
      </c>
      <c r="BG83" s="78">
        <f t="shared" ca="1" si="74"/>
        <v>0</v>
      </c>
      <c r="BH83" s="78">
        <f t="shared" ca="1" si="42"/>
        <v>0</v>
      </c>
      <c r="BI83" s="78">
        <f t="shared" ca="1" si="75"/>
        <v>0</v>
      </c>
      <c r="BJ83" s="78">
        <f t="shared" ca="1" si="76"/>
        <v>0</v>
      </c>
      <c r="BK83" s="78">
        <f t="shared" si="52"/>
        <v>0</v>
      </c>
      <c r="BL83" s="79">
        <f t="shared" ca="1" si="77"/>
        <v>0</v>
      </c>
      <c r="BM83" s="80">
        <f t="shared" ca="1" si="78"/>
        <v>0</v>
      </c>
      <c r="BN83" s="79"/>
      <c r="BO83" s="79">
        <f>BO78</f>
        <v>0</v>
      </c>
      <c r="BP83" s="47">
        <f t="shared" ca="1" si="53"/>
        <v>0</v>
      </c>
      <c r="BQ83" s="79">
        <f t="shared" ca="1" si="72"/>
        <v>0</v>
      </c>
      <c r="BR83" s="79">
        <f t="shared" si="54"/>
        <v>0</v>
      </c>
      <c r="BS83" s="79">
        <f t="shared" ca="1" si="73"/>
        <v>0</v>
      </c>
    </row>
    <row r="84" spans="1:80" x14ac:dyDescent="0.3">
      <c r="A84" s="17" t="s">
        <v>157</v>
      </c>
      <c r="B84" s="46" t="s">
        <v>160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76">
        <f t="shared" si="68"/>
        <v>0</v>
      </c>
      <c r="BE84" s="77">
        <f t="shared" si="69"/>
        <v>0</v>
      </c>
      <c r="BF84" s="78">
        <f t="shared" ca="1" si="58"/>
        <v>0</v>
      </c>
      <c r="BG84" s="78">
        <f t="shared" ca="1" si="74"/>
        <v>0</v>
      </c>
      <c r="BH84" s="78">
        <f t="shared" ref="BH84:BH127" ca="1" si="83">IF(BG84&gt;0,BG84,0)</f>
        <v>0</v>
      </c>
      <c r="BI84" s="78">
        <f t="shared" ca="1" si="75"/>
        <v>0</v>
      </c>
      <c r="BJ84" s="78">
        <f t="shared" ca="1" si="76"/>
        <v>0</v>
      </c>
      <c r="BK84" s="78">
        <f t="shared" si="52"/>
        <v>0</v>
      </c>
      <c r="BL84" s="79">
        <f t="shared" ca="1" si="77"/>
        <v>0</v>
      </c>
      <c r="BM84" s="80">
        <f t="shared" ca="1" si="78"/>
        <v>0</v>
      </c>
      <c r="BN84" s="79"/>
      <c r="BO84" s="79">
        <f t="shared" ref="BO84:BO87" si="84">BO79</f>
        <v>0</v>
      </c>
      <c r="BP84" s="47">
        <f t="shared" ca="1" si="53"/>
        <v>0</v>
      </c>
      <c r="BQ84" s="79">
        <f t="shared" ref="BQ84:BQ87" ca="1" si="85">BO84*BP84</f>
        <v>0</v>
      </c>
      <c r="BR84" s="79">
        <f t="shared" si="54"/>
        <v>0</v>
      </c>
      <c r="BS84" s="79">
        <f t="shared" ref="BS84:BS87" ca="1" si="86">BQ84+BR84</f>
        <v>0</v>
      </c>
    </row>
    <row r="85" spans="1:80" x14ac:dyDescent="0.3">
      <c r="A85" s="17" t="s">
        <v>158</v>
      </c>
      <c r="B85" s="46" t="s">
        <v>159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76">
        <f>IF(C85="b",5,0)+IF(D85="b",5,0)+IF(E85="b",5,0)+IF(F85="b",5,0)+IF(G85="b",5,0)+IF(H85="b",5,0)+IF(I85="b",5,0)+IF(J85="b",5,0)+IF(K85="b",5,0)+IF(L85="b",5,0)+IF(M85="b",5,0)+IF(N85="b",5,0)+IF(O85="b",5,0)+IF(P85="b",5,0)+IF(Q85="b",5,0)+IF(R85="b",5,0)+IF(S85="b",5,0)+IF(T85="b",5,0)+IF(U85="b",5,0)+IF(V85="b",5,0)+IF(W85="b",5,0)+IF(X85="b",5,0)+IF(Y85="b",5,0)+IF(Z85="b",5,0)+IF(AA85="b",5,0)+IF(AB85="b",5,0)+IF(AC85="b",5,0)+IF(AD85="b",5,0)+IF(AE85="b",5,0)+IF(AF85="b",5,0)+IF(AG85="b",5,0)+IF(AH85="b",5,0)+IF(AI85="b",5,0)+IF(AJ85="b",5,0)+IF(AK85="b",5,0)+IF(AL85="b",5,0)+IF(AM85="b",5,0)+IF(AN85="b",5,0)+IF(AO85="b",5,0)+IF(AP85="b",5,0)+IF(AQ85="b",5,0)+IF(AR85="b",5,0)+IF(AS85="b",5,0)+IF(AT85="b",5,0)+IF(AU85="b",5,0)+IF(AV85="b",5,0)+IF(AW85="b",5,0)+IF(AX85="b",5,0)+IF(AY85="b",5,0)+IF(AZ85="b",5,0)+IF(BA85="b",5,0)+IF(BC85="b",5,0)</f>
        <v>0</v>
      </c>
      <c r="BE85" s="77">
        <f t="shared" ref="BE85:BE87" si="87">BD85</f>
        <v>0</v>
      </c>
      <c r="BF85" s="78">
        <f t="shared" ca="1" si="58"/>
        <v>0</v>
      </c>
      <c r="BG85" s="78">
        <f t="shared" ca="1" si="74"/>
        <v>0</v>
      </c>
      <c r="BH85" s="78">
        <f t="shared" ca="1" si="83"/>
        <v>0</v>
      </c>
      <c r="BI85" s="78">
        <f t="shared" ca="1" si="75"/>
        <v>0</v>
      </c>
      <c r="BJ85" s="78">
        <f t="shared" ca="1" si="76"/>
        <v>0</v>
      </c>
      <c r="BK85" s="78">
        <f t="shared" si="52"/>
        <v>0</v>
      </c>
      <c r="BL85" s="79">
        <f t="shared" ca="1" si="77"/>
        <v>0</v>
      </c>
      <c r="BM85" s="80">
        <f t="shared" ca="1" si="78"/>
        <v>0</v>
      </c>
      <c r="BN85" s="79"/>
      <c r="BO85" s="79">
        <f t="shared" si="84"/>
        <v>0</v>
      </c>
      <c r="BP85" s="47">
        <f t="shared" ca="1" si="53"/>
        <v>0</v>
      </c>
      <c r="BQ85" s="79">
        <f t="shared" ca="1" si="85"/>
        <v>0</v>
      </c>
      <c r="BR85" s="79">
        <f t="shared" si="54"/>
        <v>0</v>
      </c>
      <c r="BS85" s="79">
        <f t="shared" ca="1" si="86"/>
        <v>0</v>
      </c>
    </row>
    <row r="86" spans="1:80" x14ac:dyDescent="0.3">
      <c r="A86" s="17" t="s">
        <v>161</v>
      </c>
      <c r="B86" s="46" t="s">
        <v>162</v>
      </c>
      <c r="C86" s="24"/>
      <c r="D86" s="24"/>
      <c r="E86" s="24"/>
      <c r="F86" s="24"/>
      <c r="G86" s="24">
        <v>6.5</v>
      </c>
      <c r="H86" s="24">
        <v>6.5</v>
      </c>
      <c r="I86" s="24"/>
      <c r="J86" s="24">
        <v>6.5</v>
      </c>
      <c r="K86" s="24">
        <v>6.5</v>
      </c>
      <c r="L86" s="24">
        <v>6.5</v>
      </c>
      <c r="M86" s="24">
        <v>6.5</v>
      </c>
      <c r="N86" s="24"/>
      <c r="O86" s="24"/>
      <c r="P86" s="24">
        <v>6.5</v>
      </c>
      <c r="Q86" s="24">
        <v>6.5</v>
      </c>
      <c r="R86" s="24">
        <v>6.5</v>
      </c>
      <c r="S86" s="24">
        <v>6.5</v>
      </c>
      <c r="T86" s="24">
        <v>6.5</v>
      </c>
      <c r="U86" s="24"/>
      <c r="V86" s="24">
        <v>6.5</v>
      </c>
      <c r="W86" s="24">
        <v>6.5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76">
        <f>IF(C86="b",5,0)+IF(D86="b",5,0)+IF(E86="b",5,0)+IF(F86="b",5,0)+IF(G86="b",5,0)+IF(H86="b",5,0)+IF(I86="b",5,0)+IF(J86="b",5,0)+IF(K86="b",5,0)+IF(L86="b",5,0)+IF(M86="b",5,0)+IF(N86="b",5,0)+IF(O86="b",5,0)+IF(P86="b",5,0)+IF(Q86="b",5,0)+IF(R86="b",5,0)+IF(S86="b",5,0)+IF(T86="b",5,0)+IF(U86="b",5,0)+IF(V86="b",5,0)+IF(W86="b",5,0)+IF(X86="b",5,0)+IF(Y86="b",5,0)+IF(Z86="b",5,0)+IF(AA86="b",5,0)+IF(AB86="b",5,0)+IF(AC86="b",5,0)+IF(AD86="b",5,0)+IF(AE86="b",5,0)+IF(AF86="b",5,0)+IF(AG86="b",5,0)+IF(AH86="b",5,0)+IF(AI86="b",5,0)+IF(AJ86="b",5,0)+IF(AK86="b",5,0)+IF(AL86="b",5,0)+IF(AM86="b",5,0)+IF(AN86="b",5,0)+IF(AO86="b",5,0)+IF(AP86="b",5,0)+IF(AQ86="b",5,0)+IF(AR86="b",5,0)+IF(AS86="b",5,0)+IF(AT86="b",5,0)+IF(AU86="b",5,0)+IF(AV86="b",5,0)+IF(AW86="b",5,0)+IF(AX86="b",5,0)+IF(AY86="b",5,0)+IF(AZ86="b",5,0)+IF(BA86="b",5,0)+IF(BC86="b",5,0)</f>
        <v>0</v>
      </c>
      <c r="BE86" s="77">
        <f t="shared" si="87"/>
        <v>0</v>
      </c>
      <c r="BF86" s="78">
        <f t="shared" ca="1" si="58"/>
        <v>0</v>
      </c>
      <c r="BG86" s="78">
        <f t="shared" ca="1" si="74"/>
        <v>6.5</v>
      </c>
      <c r="BH86" s="78">
        <f t="shared" ca="1" si="83"/>
        <v>6.5</v>
      </c>
      <c r="BI86" s="78">
        <f t="shared" ca="1" si="75"/>
        <v>91</v>
      </c>
      <c r="BJ86" s="78">
        <f t="shared" ca="1" si="76"/>
        <v>84.5</v>
      </c>
      <c r="BK86" s="78">
        <f t="shared" si="52"/>
        <v>-71.069230769230757</v>
      </c>
      <c r="BL86" s="79">
        <f t="shared" ca="1" si="77"/>
        <v>13.430769230769243</v>
      </c>
      <c r="BM86" s="80">
        <f t="shared" ca="1" si="78"/>
        <v>13</v>
      </c>
      <c r="BN86" s="79">
        <f>13-6.5</f>
        <v>6.5</v>
      </c>
      <c r="BO86" s="79">
        <f t="shared" si="84"/>
        <v>0</v>
      </c>
      <c r="BP86" s="47">
        <f t="shared" ca="1" si="53"/>
        <v>2.9017857142857144E-2</v>
      </c>
      <c r="BQ86" s="79">
        <f t="shared" ca="1" si="85"/>
        <v>0</v>
      </c>
      <c r="BR86" s="79">
        <f t="shared" si="54"/>
        <v>0</v>
      </c>
      <c r="BS86" s="79">
        <f t="shared" ca="1" si="86"/>
        <v>0</v>
      </c>
    </row>
    <row r="87" spans="1:80" hidden="1" x14ac:dyDescent="0.3">
      <c r="A87" s="17" t="s">
        <v>163</v>
      </c>
      <c r="B87" s="46" t="s">
        <v>164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76">
        <f>IF(C87="b",5,0)+IF(D87="b",5,0)+IF(E87="b",5,0)+IF(F87="b",5,0)+IF(G87="b",5,0)+IF(H87="b",5,0)+IF(I87="b",5,0)+IF(J87="b",5,0)+IF(K87="b",5,0)+IF(L87="b",5,0)+IF(M87="b",5,0)+IF(N87="b",5,0)+IF(O87="b",5,0)+IF(P87="b",5,0)+IF(Q87="b",5,0)+IF(R87="b",5,0)+IF(S87="b",5,0)+IF(T87="b",5,0)+IF(U87="b",5,0)+IF(V87="b",5,0)+IF(W87="b",5,0)+IF(X87="b",5,0)+IF(Y87="b",5,0)+IF(Z87="b",5,0)+IF(AA87="b",5,0)+IF(AB87="b",5,0)+IF(AC87="b",5,0)+IF(AD87="b",5,0)+IF(AE87="b",5,0)+IF(AF87="b",5,0)+IF(AG87="b",5,0)+IF(AH87="b",5,0)+IF(AI87="b",5,0)+IF(AJ87="b",5,0)+IF(AK87="b",5,0)+IF(AL87="b",5,0)+IF(AM87="b",5,0)+IF(AN87="b",5,0)+IF(AO87="b",5,0)+IF(AP87="b",5,0)+IF(AQ87="b",5,0)+IF(AR87="b",5,0)+IF(AS87="b",5,0)+IF(AT87="b",5,0)+IF(AU87="b",5,0)+IF(AV87="b",5,0)+IF(AW87="b",5,0)+IF(AX87="b",5,0)+IF(AY87="b",5,0)+IF(AZ87="b",5,0)+IF(BA87="b",5,0)+IF(BC87="b",5,0)</f>
        <v>0</v>
      </c>
      <c r="BE87" s="77">
        <f t="shared" si="87"/>
        <v>0</v>
      </c>
      <c r="BF87" s="78">
        <f t="shared" ca="1" si="58"/>
        <v>0</v>
      </c>
      <c r="BG87" s="78">
        <f t="shared" ca="1" si="74"/>
        <v>0</v>
      </c>
      <c r="BH87" s="78">
        <f t="shared" ca="1" si="83"/>
        <v>0</v>
      </c>
      <c r="BI87" s="78">
        <f t="shared" ca="1" si="75"/>
        <v>0</v>
      </c>
      <c r="BJ87" s="78">
        <f t="shared" ca="1" si="76"/>
        <v>0</v>
      </c>
      <c r="BK87" s="78">
        <f t="shared" si="52"/>
        <v>0</v>
      </c>
      <c r="BL87" s="79">
        <f t="shared" ca="1" si="77"/>
        <v>0</v>
      </c>
      <c r="BM87" s="80">
        <f t="shared" ca="1" si="78"/>
        <v>0</v>
      </c>
      <c r="BN87" s="79"/>
      <c r="BO87" s="79">
        <f t="shared" si="84"/>
        <v>0</v>
      </c>
      <c r="BP87" s="47">
        <f t="shared" ca="1" si="53"/>
        <v>0</v>
      </c>
      <c r="BQ87" s="79">
        <f t="shared" ca="1" si="85"/>
        <v>0</v>
      </c>
      <c r="BR87" s="79">
        <f t="shared" si="54"/>
        <v>0</v>
      </c>
      <c r="BS87" s="79">
        <f t="shared" ca="1" si="86"/>
        <v>0</v>
      </c>
    </row>
    <row r="88" spans="1:80" x14ac:dyDescent="0.3">
      <c r="A88" s="17" t="s">
        <v>165</v>
      </c>
      <c r="B88" s="46" t="s">
        <v>171</v>
      </c>
      <c r="C88" s="24"/>
      <c r="D88" s="24">
        <v>6.5</v>
      </c>
      <c r="E88" s="24">
        <v>6.5</v>
      </c>
      <c r="F88" s="24">
        <v>6.5</v>
      </c>
      <c r="G88" s="24"/>
      <c r="H88" s="24"/>
      <c r="I88" s="24"/>
      <c r="J88" s="24"/>
      <c r="K88" s="24"/>
      <c r="L88" s="24"/>
      <c r="M88" s="24"/>
      <c r="N88" s="24"/>
      <c r="O88" s="24"/>
      <c r="P88" s="24">
        <v>6.5</v>
      </c>
      <c r="Q88" s="24">
        <v>6.5</v>
      </c>
      <c r="R88" s="24">
        <v>6.5</v>
      </c>
      <c r="S88" s="24">
        <v>6.5</v>
      </c>
      <c r="T88" s="24">
        <v>6.5</v>
      </c>
      <c r="U88" s="24"/>
      <c r="V88" s="24">
        <v>6.5</v>
      </c>
      <c r="W88" s="24"/>
      <c r="X88" s="24">
        <v>6.5</v>
      </c>
      <c r="Y88" s="24">
        <v>6.5</v>
      </c>
      <c r="Z88" s="24"/>
      <c r="AA88" s="24">
        <v>6.5</v>
      </c>
      <c r="AB88" s="24">
        <v>6.5</v>
      </c>
      <c r="AC88" s="24">
        <v>6.5</v>
      </c>
      <c r="AD88" s="24">
        <v>6.5</v>
      </c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76">
        <f t="shared" ref="BD88:BD103" si="88">IF(C88="b",5,0)+IF(D88="b",5,0)+IF(E88="b",5,0)+IF(F88="b",5,0)+IF(G88="b",5,0)+IF(H88="b",5,0)+IF(I88="b",5,0)+IF(J88="b",5,0)+IF(K88="b",5,0)+IF(L88="b",5,0)+IF(M88="b",5,0)+IF(N88="b",5,0)+IF(O88="b",5,0)+IF(P88="b",5,0)+IF(Q88="b",5,0)+IF(R88="b",5,0)+IF(S88="b",5,0)+IF(T88="b",5,0)+IF(U88="b",5,0)+IF(V88="b",5,0)+IF(W88="b",5,0)+IF(X88="b",5,0)+IF(Y88="b",5,0)+IF(Z88="b",5,0)+IF(AA88="b",5,0)+IF(AB88="b",5,0)+IF(AC88="b",5,0)+IF(AD88="b",5,0)+IF(AE88="b",5,0)+IF(AF88="b",5,0)+IF(AG88="b",5,0)+IF(AH88="b",5,0)+IF(AI88="b",5,0)+IF(AJ88="b",5,0)+IF(AK88="b",5,0)+IF(AL88="b",5,0)+IF(AM88="b",5,0)+IF(AN88="b",5,0)+IF(AO88="b",5,0)+IF(AP88="b",5,0)+IF(AQ88="b",5,0)+IF(AR88="b",5,0)+IF(AS88="b",5,0)+IF(AT88="b",5,0)+IF(AU88="b",5,0)+IF(AV88="b",5,0)+IF(AW88="b",5,0)+IF(AX88="b",5,0)+IF(AY88="b",5,0)+IF(AZ88="b",5,0)+IF(BA88="b",5,0)+IF(BC88="b",5,0)</f>
        <v>0</v>
      </c>
      <c r="BE88" s="77">
        <f t="shared" ref="BE88:BE103" si="89">BD88</f>
        <v>0</v>
      </c>
      <c r="BF88" s="78">
        <f t="shared" ca="1" si="58"/>
        <v>0</v>
      </c>
      <c r="BG88" s="78">
        <f t="shared" ca="1" si="74"/>
        <v>26</v>
      </c>
      <c r="BH88" s="78">
        <f t="shared" ca="1" si="83"/>
        <v>26</v>
      </c>
      <c r="BI88" s="78">
        <f t="shared" ca="1" si="75"/>
        <v>123.5</v>
      </c>
      <c r="BJ88" s="78">
        <f t="shared" ca="1" si="76"/>
        <v>97.5</v>
      </c>
      <c r="BK88" s="78">
        <f t="shared" si="52"/>
        <v>-86.603076923076912</v>
      </c>
      <c r="BL88" s="79">
        <f t="shared" ca="1" si="77"/>
        <v>10.896923076923088</v>
      </c>
      <c r="BM88" s="80">
        <f t="shared" ca="1" si="78"/>
        <v>15</v>
      </c>
      <c r="BN88" s="79">
        <f>65-6.5-6.5-6.5-6.5-6.5-6.5</f>
        <v>26</v>
      </c>
      <c r="BO88" s="79">
        <f t="shared" ref="BO88:BO110" si="90">BO66</f>
        <v>0</v>
      </c>
      <c r="BP88" s="47">
        <f t="shared" ca="1" si="53"/>
        <v>3.3482142857142856E-2</v>
      </c>
      <c r="BQ88" s="79">
        <f t="shared" ref="BQ88:BQ98" ca="1" si="91">BO88*BP88</f>
        <v>0</v>
      </c>
      <c r="BR88" s="79">
        <f t="shared" si="54"/>
        <v>0</v>
      </c>
      <c r="BS88" s="79">
        <f t="shared" ref="BS88:BS98" ca="1" si="92">BQ88+BR88</f>
        <v>0</v>
      </c>
      <c r="BZ88" s="105"/>
      <c r="CA88" s="105"/>
      <c r="CB88" s="105"/>
    </row>
    <row r="89" spans="1:80" hidden="1" x14ac:dyDescent="0.3">
      <c r="A89" s="17" t="s">
        <v>166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76">
        <f t="shared" si="88"/>
        <v>0</v>
      </c>
      <c r="BE89" s="77">
        <f t="shared" si="89"/>
        <v>0</v>
      </c>
      <c r="BF89" s="78">
        <f t="shared" ca="1" si="58"/>
        <v>0</v>
      </c>
      <c r="BG89" s="78">
        <f t="shared" ca="1" si="74"/>
        <v>0</v>
      </c>
      <c r="BH89" s="78">
        <f t="shared" ca="1" si="83"/>
        <v>0</v>
      </c>
      <c r="BI89" s="78">
        <f t="shared" ca="1" si="75"/>
        <v>0</v>
      </c>
      <c r="BJ89" s="78">
        <f t="shared" ca="1" si="76"/>
        <v>0</v>
      </c>
      <c r="BK89" s="78">
        <f t="shared" si="52"/>
        <v>0</v>
      </c>
      <c r="BL89" s="79">
        <f t="shared" ca="1" si="77"/>
        <v>0</v>
      </c>
      <c r="BM89" s="80">
        <f t="shared" ca="1" si="78"/>
        <v>0</v>
      </c>
      <c r="BN89" s="79"/>
      <c r="BO89" s="79">
        <f t="shared" si="90"/>
        <v>0</v>
      </c>
      <c r="BP89" s="47">
        <f t="shared" ca="1" si="53"/>
        <v>0</v>
      </c>
      <c r="BQ89" s="79">
        <f t="shared" ca="1" si="91"/>
        <v>0</v>
      </c>
      <c r="BR89" s="79">
        <f t="shared" si="54"/>
        <v>0</v>
      </c>
      <c r="BS89" s="79">
        <f t="shared" ca="1" si="92"/>
        <v>0</v>
      </c>
    </row>
    <row r="90" spans="1:80" hidden="1" x14ac:dyDescent="0.3">
      <c r="A90" s="17" t="s">
        <v>167</v>
      </c>
      <c r="B90" s="46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76">
        <f t="shared" si="88"/>
        <v>0</v>
      </c>
      <c r="BE90" s="77">
        <f t="shared" si="89"/>
        <v>0</v>
      </c>
      <c r="BF90" s="78">
        <f t="shared" ca="1" si="58"/>
        <v>0</v>
      </c>
      <c r="BG90" s="78">
        <f t="shared" ca="1" si="74"/>
        <v>0</v>
      </c>
      <c r="BH90" s="78">
        <f t="shared" ca="1" si="83"/>
        <v>0</v>
      </c>
      <c r="BI90" s="78">
        <f t="shared" ca="1" si="75"/>
        <v>0</v>
      </c>
      <c r="BJ90" s="78">
        <f t="shared" ca="1" si="76"/>
        <v>0</v>
      </c>
      <c r="BK90" s="78">
        <f t="shared" si="52"/>
        <v>0</v>
      </c>
      <c r="BL90" s="79">
        <f t="shared" ca="1" si="77"/>
        <v>0</v>
      </c>
      <c r="BM90" s="80">
        <f t="shared" ca="1" si="78"/>
        <v>0</v>
      </c>
      <c r="BN90" s="79"/>
      <c r="BO90" s="79">
        <f t="shared" si="90"/>
        <v>0</v>
      </c>
      <c r="BP90" s="47">
        <f t="shared" ca="1" si="53"/>
        <v>0</v>
      </c>
      <c r="BQ90" s="79">
        <f t="shared" ca="1" si="91"/>
        <v>0</v>
      </c>
      <c r="BR90" s="79">
        <f t="shared" si="54"/>
        <v>0</v>
      </c>
      <c r="BS90" s="79">
        <f t="shared" ca="1" si="92"/>
        <v>0</v>
      </c>
    </row>
    <row r="91" spans="1:80" hidden="1" x14ac:dyDescent="0.3">
      <c r="A91" s="17" t="s">
        <v>168</v>
      </c>
      <c r="B91" s="46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76">
        <f t="shared" si="88"/>
        <v>0</v>
      </c>
      <c r="BE91" s="77">
        <f t="shared" si="89"/>
        <v>0</v>
      </c>
      <c r="BF91" s="78">
        <f t="shared" ca="1" si="58"/>
        <v>0</v>
      </c>
      <c r="BG91" s="78">
        <f t="shared" ca="1" si="74"/>
        <v>0</v>
      </c>
      <c r="BH91" s="78">
        <f t="shared" ca="1" si="83"/>
        <v>0</v>
      </c>
      <c r="BI91" s="78">
        <f t="shared" ca="1" si="75"/>
        <v>0</v>
      </c>
      <c r="BJ91" s="78">
        <f t="shared" ca="1" si="76"/>
        <v>0</v>
      </c>
      <c r="BK91" s="78">
        <f t="shared" si="52"/>
        <v>0</v>
      </c>
      <c r="BL91" s="79">
        <f t="shared" ca="1" si="77"/>
        <v>0</v>
      </c>
      <c r="BM91" s="80">
        <f t="shared" ca="1" si="78"/>
        <v>0</v>
      </c>
      <c r="BN91" s="79"/>
      <c r="BO91" s="79">
        <f t="shared" si="90"/>
        <v>0</v>
      </c>
      <c r="BP91" s="47">
        <f t="shared" ca="1" si="53"/>
        <v>0</v>
      </c>
      <c r="BQ91" s="79">
        <f t="shared" ca="1" si="91"/>
        <v>0</v>
      </c>
      <c r="BR91" s="79">
        <f t="shared" si="54"/>
        <v>0</v>
      </c>
      <c r="BS91" s="79">
        <f t="shared" ca="1" si="92"/>
        <v>0</v>
      </c>
    </row>
    <row r="92" spans="1:80" hidden="1" x14ac:dyDescent="0.3">
      <c r="A92" s="17" t="s">
        <v>169</v>
      </c>
      <c r="B92" s="46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76">
        <f t="shared" si="88"/>
        <v>0</v>
      </c>
      <c r="BE92" s="77">
        <f t="shared" si="89"/>
        <v>0</v>
      </c>
      <c r="BF92" s="78">
        <f t="shared" ca="1" si="58"/>
        <v>0</v>
      </c>
      <c r="BG92" s="78">
        <f t="shared" ca="1" si="74"/>
        <v>0</v>
      </c>
      <c r="BH92" s="78">
        <f t="shared" ca="1" si="83"/>
        <v>0</v>
      </c>
      <c r="BI92" s="78">
        <f t="shared" ca="1" si="75"/>
        <v>0</v>
      </c>
      <c r="BJ92" s="78">
        <f t="shared" ca="1" si="76"/>
        <v>0</v>
      </c>
      <c r="BK92" s="78">
        <f t="shared" si="52"/>
        <v>0</v>
      </c>
      <c r="BL92" s="79">
        <f t="shared" ca="1" si="77"/>
        <v>0</v>
      </c>
      <c r="BM92" s="80">
        <f t="shared" ca="1" si="78"/>
        <v>0</v>
      </c>
      <c r="BN92" s="79"/>
      <c r="BO92" s="79">
        <f t="shared" si="90"/>
        <v>0</v>
      </c>
      <c r="BP92" s="47">
        <f t="shared" ca="1" si="53"/>
        <v>0</v>
      </c>
      <c r="BQ92" s="79">
        <f t="shared" ca="1" si="91"/>
        <v>0</v>
      </c>
      <c r="BR92" s="79">
        <f t="shared" si="54"/>
        <v>0</v>
      </c>
      <c r="BS92" s="79">
        <f t="shared" ca="1" si="92"/>
        <v>0</v>
      </c>
    </row>
    <row r="93" spans="1:80" hidden="1" x14ac:dyDescent="0.3">
      <c r="A93" s="17" t="s">
        <v>170</v>
      </c>
      <c r="B93" s="46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76">
        <f t="shared" si="88"/>
        <v>0</v>
      </c>
      <c r="BE93" s="77">
        <f t="shared" si="89"/>
        <v>0</v>
      </c>
      <c r="BF93" s="78">
        <f t="shared" ca="1" si="58"/>
        <v>0</v>
      </c>
      <c r="BG93" s="78">
        <f t="shared" ca="1" si="74"/>
        <v>0</v>
      </c>
      <c r="BH93" s="78">
        <f t="shared" ca="1" si="83"/>
        <v>0</v>
      </c>
      <c r="BI93" s="78">
        <f t="shared" ca="1" si="75"/>
        <v>0</v>
      </c>
      <c r="BJ93" s="78">
        <f t="shared" ca="1" si="76"/>
        <v>0</v>
      </c>
      <c r="BK93" s="78">
        <f t="shared" si="52"/>
        <v>0</v>
      </c>
      <c r="BL93" s="79">
        <f t="shared" ca="1" si="77"/>
        <v>0</v>
      </c>
      <c r="BM93" s="80">
        <f t="shared" ca="1" si="78"/>
        <v>0</v>
      </c>
      <c r="BN93" s="79"/>
      <c r="BO93" s="79">
        <f t="shared" si="90"/>
        <v>0</v>
      </c>
      <c r="BP93" s="47">
        <f t="shared" ca="1" si="53"/>
        <v>0</v>
      </c>
      <c r="BQ93" s="79">
        <f t="shared" ca="1" si="91"/>
        <v>0</v>
      </c>
      <c r="BR93" s="79">
        <f t="shared" si="54"/>
        <v>0</v>
      </c>
      <c r="BS93" s="79">
        <f t="shared" ca="1" si="92"/>
        <v>0</v>
      </c>
    </row>
    <row r="94" spans="1:80" hidden="1" x14ac:dyDescent="0.3">
      <c r="A94" s="17" t="s">
        <v>172</v>
      </c>
      <c r="B94" s="46" t="s">
        <v>32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76">
        <f t="shared" si="88"/>
        <v>0</v>
      </c>
      <c r="BE94" s="77">
        <f t="shared" si="89"/>
        <v>0</v>
      </c>
      <c r="BF94" s="78">
        <f t="shared" ca="1" si="58"/>
        <v>0</v>
      </c>
      <c r="BG94" s="78">
        <f t="shared" ca="1" si="74"/>
        <v>0</v>
      </c>
      <c r="BH94" s="78">
        <f t="shared" ca="1" si="83"/>
        <v>0</v>
      </c>
      <c r="BI94" s="78">
        <f t="shared" ca="1" si="75"/>
        <v>0</v>
      </c>
      <c r="BJ94" s="78">
        <f t="shared" ca="1" si="76"/>
        <v>0</v>
      </c>
      <c r="BK94" s="78">
        <f t="shared" si="52"/>
        <v>0</v>
      </c>
      <c r="BL94" s="79">
        <f t="shared" ca="1" si="77"/>
        <v>0</v>
      </c>
      <c r="BM94" s="80">
        <f t="shared" ca="1" si="78"/>
        <v>0</v>
      </c>
      <c r="BN94" s="79"/>
      <c r="BO94" s="79">
        <f t="shared" si="90"/>
        <v>0</v>
      </c>
      <c r="BP94" s="47">
        <f t="shared" ca="1" si="53"/>
        <v>0</v>
      </c>
      <c r="BQ94" s="79">
        <f t="shared" ca="1" si="91"/>
        <v>0</v>
      </c>
      <c r="BR94" s="79">
        <f t="shared" si="54"/>
        <v>0</v>
      </c>
      <c r="BS94" s="79">
        <f t="shared" ca="1" si="92"/>
        <v>0</v>
      </c>
    </row>
    <row r="95" spans="1:80" hidden="1" x14ac:dyDescent="0.3">
      <c r="A95" s="17" t="s">
        <v>173</v>
      </c>
      <c r="B95" s="46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76">
        <f t="shared" si="88"/>
        <v>0</v>
      </c>
      <c r="BE95" s="77">
        <f t="shared" si="89"/>
        <v>0</v>
      </c>
      <c r="BF95" s="78">
        <f t="shared" ca="1" si="58"/>
        <v>0</v>
      </c>
      <c r="BG95" s="78">
        <f t="shared" ca="1" si="74"/>
        <v>0</v>
      </c>
      <c r="BH95" s="78">
        <f t="shared" ca="1" si="83"/>
        <v>0</v>
      </c>
      <c r="BI95" s="78">
        <f t="shared" ca="1" si="75"/>
        <v>0</v>
      </c>
      <c r="BJ95" s="78">
        <f t="shared" ca="1" si="76"/>
        <v>0</v>
      </c>
      <c r="BK95" s="78">
        <f t="shared" si="52"/>
        <v>0</v>
      </c>
      <c r="BL95" s="79">
        <f t="shared" ca="1" si="77"/>
        <v>0</v>
      </c>
      <c r="BM95" s="80">
        <f t="shared" ca="1" si="78"/>
        <v>0</v>
      </c>
      <c r="BN95" s="79"/>
      <c r="BO95" s="79">
        <f t="shared" si="90"/>
        <v>0</v>
      </c>
      <c r="BP95" s="47">
        <f t="shared" ca="1" si="53"/>
        <v>0</v>
      </c>
      <c r="BQ95" s="79">
        <f t="shared" ca="1" si="91"/>
        <v>0</v>
      </c>
      <c r="BR95" s="79">
        <f t="shared" si="54"/>
        <v>0</v>
      </c>
      <c r="BS95" s="79">
        <f t="shared" ca="1" si="92"/>
        <v>0</v>
      </c>
    </row>
    <row r="96" spans="1:80" hidden="1" x14ac:dyDescent="0.3">
      <c r="A96" s="17" t="s">
        <v>182</v>
      </c>
      <c r="B96" s="46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76">
        <f t="shared" si="88"/>
        <v>0</v>
      </c>
      <c r="BE96" s="77">
        <f t="shared" si="89"/>
        <v>0</v>
      </c>
      <c r="BF96" s="78">
        <f t="shared" ca="1" si="58"/>
        <v>0</v>
      </c>
      <c r="BG96" s="78">
        <f t="shared" ca="1" si="74"/>
        <v>0</v>
      </c>
      <c r="BH96" s="78">
        <f t="shared" ca="1" si="83"/>
        <v>0</v>
      </c>
      <c r="BI96" s="78">
        <f t="shared" ca="1" si="75"/>
        <v>0</v>
      </c>
      <c r="BJ96" s="78">
        <f t="shared" ca="1" si="76"/>
        <v>0</v>
      </c>
      <c r="BK96" s="78">
        <f t="shared" si="52"/>
        <v>0</v>
      </c>
      <c r="BL96" s="79">
        <f t="shared" ca="1" si="77"/>
        <v>0</v>
      </c>
      <c r="BM96" s="80">
        <f t="shared" ca="1" si="78"/>
        <v>0</v>
      </c>
      <c r="BN96" s="79"/>
      <c r="BO96" s="79">
        <f t="shared" si="90"/>
        <v>0</v>
      </c>
      <c r="BP96" s="47">
        <f t="shared" ca="1" si="53"/>
        <v>0</v>
      </c>
      <c r="BQ96" s="79">
        <f t="shared" ca="1" si="91"/>
        <v>0</v>
      </c>
      <c r="BR96" s="79">
        <f t="shared" si="54"/>
        <v>0</v>
      </c>
      <c r="BS96" s="79">
        <f t="shared" ca="1" si="92"/>
        <v>0</v>
      </c>
    </row>
    <row r="97" spans="1:80" hidden="1" x14ac:dyDescent="0.3">
      <c r="A97" s="17" t="s">
        <v>183</v>
      </c>
      <c r="B97" s="46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76">
        <f t="shared" si="88"/>
        <v>0</v>
      </c>
      <c r="BE97" s="77">
        <f t="shared" si="89"/>
        <v>0</v>
      </c>
      <c r="BF97" s="78">
        <f t="shared" ca="1" si="58"/>
        <v>0</v>
      </c>
      <c r="BG97" s="78">
        <f t="shared" ca="1" si="74"/>
        <v>0</v>
      </c>
      <c r="BH97" s="78">
        <f t="shared" ca="1" si="83"/>
        <v>0</v>
      </c>
      <c r="BI97" s="78">
        <f t="shared" ca="1" si="75"/>
        <v>0</v>
      </c>
      <c r="BJ97" s="78">
        <f t="shared" ca="1" si="76"/>
        <v>0</v>
      </c>
      <c r="BK97" s="78">
        <f t="shared" si="52"/>
        <v>0</v>
      </c>
      <c r="BL97" s="79">
        <f t="shared" ca="1" si="77"/>
        <v>0</v>
      </c>
      <c r="BM97" s="80">
        <f t="shared" ca="1" si="78"/>
        <v>0</v>
      </c>
      <c r="BN97" s="79"/>
      <c r="BO97" s="79">
        <f t="shared" si="90"/>
        <v>0</v>
      </c>
      <c r="BP97" s="47">
        <f t="shared" ca="1" si="53"/>
        <v>0</v>
      </c>
      <c r="BQ97" s="79">
        <f t="shared" ca="1" si="91"/>
        <v>0</v>
      </c>
      <c r="BR97" s="79">
        <f t="shared" si="54"/>
        <v>0</v>
      </c>
      <c r="BS97" s="79">
        <f t="shared" ca="1" si="92"/>
        <v>0</v>
      </c>
    </row>
    <row r="98" spans="1:80" x14ac:dyDescent="0.3">
      <c r="A98" s="17" t="s">
        <v>184</v>
      </c>
      <c r="B98" s="46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>
        <v>6.5</v>
      </c>
      <c r="R98" s="24">
        <v>6.5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>
        <v>6.5</v>
      </c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76">
        <f t="shared" si="88"/>
        <v>0</v>
      </c>
      <c r="BE98" s="77">
        <f t="shared" si="89"/>
        <v>0</v>
      </c>
      <c r="BF98" s="78">
        <f t="shared" ca="1" si="58"/>
        <v>0</v>
      </c>
      <c r="BG98" s="78">
        <f t="shared" ca="1" si="74"/>
        <v>0</v>
      </c>
      <c r="BH98" s="78">
        <f t="shared" ca="1" si="83"/>
        <v>0</v>
      </c>
      <c r="BI98" s="78">
        <f t="shared" ca="1" si="75"/>
        <v>19.5</v>
      </c>
      <c r="BJ98" s="78">
        <f t="shared" ca="1" si="76"/>
        <v>19.5</v>
      </c>
      <c r="BK98" s="78">
        <f t="shared" ref="BK98:BK133" si="93">IF($C98="","0",$C$147)+IF($D98="","0",$D$147)+IF($E98="","0",$E$147)+IF($F98="","0",$F$147)+IF($G98="","0",$G$147)+IF($H98="","0",$H$147)+IF($I98="","0",$I$147)+IF($J98="","0",$J$147)+IF($K98="","0",$K$147)+IF($L98="","0",$L$147)+IF($M98="","0",$M$147)+IF($N98="","0",$N$147)+IF($O98="","0",$O$147)+IF($P98="","0",$P$147)+IF($Q98="","0",$Q$147)+IF($R98="","0",$R$147)+IF($S98="","0",$S$147)+IF($T98="","0",$T$147)+IF($U98="","0",$U$147)+IF($V98="","0",$V$147)+IF($W98="","0",$W$147)+IF($X98="","0",$X$147)+IF($Y98="","0",$Y$147)+IF($Z98="","0",$Z$147)+IF($AA98="","0",$AA$147)+IF($AB98="","0",$AB$147)+IF($AC98="","0",$AC$147)+IF($AD98="","0",$AD$147)+IF($AE98="","0",$AE$147)+IF($AF98="","0",$AF$147)+IF($AG98="","0",$AG$147)+IF($AH98="","0",$AH$147)+IF($AI98="","0",$AI$147)+IF($AJ98="","0",$AJ$147)+IF($AK98="","0",$AK$147)+IF($AL98="","0",$AL$147)+IF($AM98="","0",$AM$147)+IF($AN98="","0",$AN$147)+IF($AO98="","0",$AO$147)+IF($AP98="","0",$AP$147)+IF($AQ98="","0",$AQ$147)+IF($AR98="","0",$AR$147)+IF($AS98="","0",$AS$147)+IF($AT98="","0",$AT$147)+IF($AU98="","0",$AU$147)+IF($AV98="","0",$AV$147)+IF($AW98="","0",$AW$147)+IF($AX98="","0",$AX$147)+IF($AY98="","0",$AY$147)+IF($AZ98="","0",$AZ$147)+IF($BA98="","0",$BA$147)+IF($BC98="","0",$BC$147)</f>
        <v>-18.899999999999999</v>
      </c>
      <c r="BL98" s="79">
        <f t="shared" ca="1" si="77"/>
        <v>0.60000000000000142</v>
      </c>
      <c r="BM98" s="80">
        <f t="shared" ca="1" si="78"/>
        <v>3</v>
      </c>
      <c r="BN98" s="79"/>
      <c r="BO98" s="79">
        <f t="shared" si="90"/>
        <v>0</v>
      </c>
      <c r="BP98" s="47">
        <f t="shared" ref="BP98:BP127" ca="1" si="94">IFERROR(BM98/$BM$139,0)</f>
        <v>6.6964285714285711E-3</v>
      </c>
      <c r="BQ98" s="79">
        <f t="shared" ca="1" si="91"/>
        <v>0</v>
      </c>
      <c r="BR98" s="79">
        <f t="shared" ref="BR98:BR127" si="95">IF(AD98&lt;&gt;"",$AD$141/$AD$139,0)+IF(AE98&lt;&gt;"",$AE$141/$AE$139,0)+IF(AF98&lt;&gt;"",$AF$141/$AF$139,0)+IF(AG98&lt;&gt;"",$AG$141/$AG$139,0)+IF(AH98&lt;&gt;"",$AH$141/$AH$139,0)+IF(AI98&lt;&gt;"",$AI$141/$AI$139,0)+IF(AJ98&lt;&gt;"",$AJ$141/$AJ$139,0)+IF(AK98&lt;&gt;"",$AK$141/$AK$139,0)+IF(AL98&lt;&gt;"",$AL$141/$AL$139,0)+IF(AM98&lt;&gt;"",$AM$141/$AM$139,0)+IF(AN98&lt;&gt;"",$AX$141/$AN$139,0)+IF(AO98&lt;&gt;"",$AY$141/$AO$139,0)+IF(AP98&lt;&gt;"",$AP$141/$AP$139,0)+IF(AQ98&lt;&gt;"",$AQ$141/$AQ$139,0)+IF(AR98&lt;&gt;"",$AR$141/$AR$139,0)+IF(AS98&lt;&gt;"",$AS$141/$AS$139,0)+IF(AT98&lt;&gt;"",$AT$141/$AT$139,0)+IF(AU98&lt;&gt;"",$AU$141/$AU$139,0)+IF(AV98&lt;&gt;"",$AV$141/$AV$139,0)+IF(AW98&lt;&gt;"",$AW$141/$AW$139,0)+IF(AX98&lt;&gt;"",$AX$141/$AX$139,0)+IF(AY98&lt;&gt;"",$AY$141/$AY$139,0)+IF(AZ98&lt;&gt;"",$AZ$141/$AZ$139,0)+IF(BA98&lt;&gt;"",$BA$141/$BA$139,0)+IF(BC98&lt;&gt;"",$BC$141/$BC$139,0)</f>
        <v>0</v>
      </c>
      <c r="BS98" s="79">
        <f t="shared" ca="1" si="92"/>
        <v>0</v>
      </c>
    </row>
    <row r="99" spans="1:80" hidden="1" x14ac:dyDescent="0.3">
      <c r="A99" s="17" t="s">
        <v>185</v>
      </c>
      <c r="B99" s="46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76">
        <f t="shared" si="88"/>
        <v>0</v>
      </c>
      <c r="BE99" s="77">
        <f t="shared" si="89"/>
        <v>0</v>
      </c>
      <c r="BF99" s="78">
        <f t="shared" ca="1" si="58"/>
        <v>0</v>
      </c>
      <c r="BG99" s="78">
        <f t="shared" ca="1" si="74"/>
        <v>0</v>
      </c>
      <c r="BH99" s="78">
        <f t="shared" ca="1" si="83"/>
        <v>0</v>
      </c>
      <c r="BI99" s="78">
        <f t="shared" ca="1" si="75"/>
        <v>0</v>
      </c>
      <c r="BJ99" s="78">
        <f t="shared" ca="1" si="76"/>
        <v>0</v>
      </c>
      <c r="BK99" s="78">
        <f t="shared" si="93"/>
        <v>0</v>
      </c>
      <c r="BL99" s="79">
        <f t="shared" ca="1" si="77"/>
        <v>0</v>
      </c>
      <c r="BM99" s="80">
        <f t="shared" ca="1" si="78"/>
        <v>0</v>
      </c>
      <c r="BN99" s="79"/>
      <c r="BO99" s="79">
        <f t="shared" si="90"/>
        <v>0</v>
      </c>
      <c r="BP99" s="47">
        <f t="shared" ca="1" si="94"/>
        <v>0</v>
      </c>
      <c r="BQ99" s="79">
        <f t="shared" ref="BQ99:BQ111" ca="1" si="96">BO99*BP99</f>
        <v>0</v>
      </c>
      <c r="BR99" s="79">
        <f t="shared" si="95"/>
        <v>0</v>
      </c>
      <c r="BS99" s="79">
        <f t="shared" ref="BS99:BS111" ca="1" si="97">BQ99+BR99</f>
        <v>0</v>
      </c>
    </row>
    <row r="100" spans="1:80" x14ac:dyDescent="0.3">
      <c r="A100" s="17" t="s">
        <v>186</v>
      </c>
      <c r="B100" s="46" t="s">
        <v>187</v>
      </c>
      <c r="C100" s="24"/>
      <c r="D100" s="24"/>
      <c r="E100" s="24"/>
      <c r="F100" s="24"/>
      <c r="G100" s="24">
        <v>6.5</v>
      </c>
      <c r="H100" s="24"/>
      <c r="I100" s="24"/>
      <c r="J100" s="24"/>
      <c r="K100" s="24">
        <v>6.5</v>
      </c>
      <c r="L100" s="24">
        <v>6.5</v>
      </c>
      <c r="M100" s="24"/>
      <c r="N100" s="24"/>
      <c r="O100" s="24"/>
      <c r="P100" s="24">
        <v>6.5</v>
      </c>
      <c r="Q100" s="24">
        <v>6.5</v>
      </c>
      <c r="R100" s="24">
        <v>6.5</v>
      </c>
      <c r="S100" s="24"/>
      <c r="T100" s="24">
        <v>6.5</v>
      </c>
      <c r="U100" s="24">
        <v>6.5</v>
      </c>
      <c r="V100" s="24"/>
      <c r="W100" s="24">
        <v>6.5</v>
      </c>
      <c r="X100" s="24"/>
      <c r="Y100" s="24"/>
      <c r="Z100" s="24"/>
      <c r="AA100" s="24">
        <v>6.5</v>
      </c>
      <c r="AB100" s="24">
        <v>6.5</v>
      </c>
      <c r="AC100" s="24">
        <v>6.5</v>
      </c>
      <c r="AD100" s="24">
        <v>6.5</v>
      </c>
      <c r="AE100" s="24">
        <v>6.5</v>
      </c>
      <c r="AF100" s="24"/>
      <c r="AG100" s="24"/>
      <c r="AH100" s="24"/>
      <c r="AI100" s="24"/>
      <c r="AJ100" s="24"/>
      <c r="AK100" s="24">
        <v>6.5</v>
      </c>
      <c r="AL100" s="24">
        <v>6.5</v>
      </c>
      <c r="AM100" s="24">
        <v>6.5</v>
      </c>
      <c r="AN100" s="24">
        <v>6.5</v>
      </c>
      <c r="AO100" s="24">
        <v>6.5</v>
      </c>
      <c r="AP100" s="24">
        <v>6.5</v>
      </c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76">
        <f t="shared" si="88"/>
        <v>0</v>
      </c>
      <c r="BE100" s="77">
        <f t="shared" si="89"/>
        <v>0</v>
      </c>
      <c r="BF100" s="78">
        <f t="shared" ca="1" si="58"/>
        <v>0</v>
      </c>
      <c r="BG100" s="78">
        <f t="shared" ca="1" si="74"/>
        <v>0</v>
      </c>
      <c r="BH100" s="78">
        <f t="shared" ca="1" si="83"/>
        <v>0</v>
      </c>
      <c r="BI100" s="78">
        <f t="shared" ca="1" si="75"/>
        <v>130</v>
      </c>
      <c r="BJ100" s="78">
        <f t="shared" ca="1" si="76"/>
        <v>130</v>
      </c>
      <c r="BK100" s="78">
        <f t="shared" si="93"/>
        <v>-122.14615384615382</v>
      </c>
      <c r="BL100" s="79">
        <f t="shared" ca="1" si="77"/>
        <v>7.8538461538461775</v>
      </c>
      <c r="BM100" s="80">
        <f t="shared" ca="1" si="78"/>
        <v>20</v>
      </c>
      <c r="BN100" s="79"/>
      <c r="BO100" s="79">
        <f t="shared" si="90"/>
        <v>0</v>
      </c>
      <c r="BP100" s="47">
        <f t="shared" ca="1" si="94"/>
        <v>4.4642857142857144E-2</v>
      </c>
      <c r="BQ100" s="79">
        <f t="shared" ca="1" si="96"/>
        <v>0</v>
      </c>
      <c r="BR100" s="79">
        <f t="shared" si="95"/>
        <v>0</v>
      </c>
      <c r="BS100" s="79">
        <f t="shared" ca="1" si="97"/>
        <v>0</v>
      </c>
      <c r="CA100" s="105"/>
      <c r="CB100" s="105"/>
    </row>
    <row r="101" spans="1:80" x14ac:dyDescent="0.3">
      <c r="A101" s="17" t="s">
        <v>191</v>
      </c>
      <c r="B101" s="46" t="s">
        <v>192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>
        <v>6.5</v>
      </c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5">
        <f t="shared" si="88"/>
        <v>0</v>
      </c>
      <c r="BE101" s="31">
        <f t="shared" si="89"/>
        <v>0</v>
      </c>
      <c r="BF101" s="78">
        <f t="shared" ca="1" si="58"/>
        <v>0</v>
      </c>
      <c r="BG101" s="78">
        <f t="shared" ca="1" si="74"/>
        <v>0</v>
      </c>
      <c r="BH101" s="78">
        <f t="shared" ca="1" si="83"/>
        <v>0</v>
      </c>
      <c r="BI101" s="78">
        <f t="shared" ca="1" si="75"/>
        <v>6.5</v>
      </c>
      <c r="BJ101" s="78">
        <f t="shared" ca="1" si="76"/>
        <v>6.5</v>
      </c>
      <c r="BK101" s="78">
        <f t="shared" si="93"/>
        <v>-6.3</v>
      </c>
      <c r="BL101" s="79">
        <f t="shared" ca="1" si="77"/>
        <v>0.20000000000000018</v>
      </c>
      <c r="BM101" s="80">
        <f t="shared" ca="1" si="78"/>
        <v>1</v>
      </c>
      <c r="BN101" s="39"/>
      <c r="BO101" s="79">
        <f t="shared" si="90"/>
        <v>0</v>
      </c>
      <c r="BP101" s="47">
        <f t="shared" ca="1" si="94"/>
        <v>2.232142857142857E-3</v>
      </c>
      <c r="BQ101" s="79">
        <f t="shared" ca="1" si="96"/>
        <v>0</v>
      </c>
      <c r="BR101" s="79">
        <f t="shared" si="95"/>
        <v>0</v>
      </c>
      <c r="BS101" s="79">
        <f t="shared" ca="1" si="97"/>
        <v>0</v>
      </c>
      <c r="CA101" s="105"/>
      <c r="CB101" s="105"/>
    </row>
    <row r="102" spans="1:80" hidden="1" x14ac:dyDescent="0.3">
      <c r="A102" s="17" t="s">
        <v>200</v>
      </c>
      <c r="B102" s="46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5">
        <f t="shared" si="88"/>
        <v>0</v>
      </c>
      <c r="BE102" s="31">
        <f t="shared" si="89"/>
        <v>0</v>
      </c>
      <c r="BF102" s="78">
        <f t="shared" ca="1" si="58"/>
        <v>0</v>
      </c>
      <c r="BG102" s="78">
        <f t="shared" ca="1" si="74"/>
        <v>0</v>
      </c>
      <c r="BH102" s="78">
        <f t="shared" ca="1" si="83"/>
        <v>0</v>
      </c>
      <c r="BI102" s="78">
        <f t="shared" ca="1" si="75"/>
        <v>0</v>
      </c>
      <c r="BJ102" s="78">
        <f t="shared" ca="1" si="76"/>
        <v>0</v>
      </c>
      <c r="BK102" s="78">
        <f t="shared" si="93"/>
        <v>0</v>
      </c>
      <c r="BL102" s="79">
        <f t="shared" ca="1" si="77"/>
        <v>0</v>
      </c>
      <c r="BM102" s="80">
        <f t="shared" ca="1" si="78"/>
        <v>0</v>
      </c>
      <c r="BN102" s="39"/>
      <c r="BO102" s="79">
        <f t="shared" si="90"/>
        <v>0</v>
      </c>
      <c r="BP102" s="47">
        <f t="shared" ca="1" si="94"/>
        <v>0</v>
      </c>
      <c r="BQ102" s="79">
        <f t="shared" ca="1" si="96"/>
        <v>0</v>
      </c>
      <c r="BR102" s="79">
        <f t="shared" si="95"/>
        <v>0</v>
      </c>
      <c r="BS102" s="79">
        <f t="shared" ca="1" si="97"/>
        <v>0</v>
      </c>
    </row>
    <row r="103" spans="1:80" x14ac:dyDescent="0.3">
      <c r="A103" s="17" t="s">
        <v>209</v>
      </c>
      <c r="B103" s="46" t="s">
        <v>220</v>
      </c>
      <c r="C103" s="24"/>
      <c r="D103" s="24">
        <v>6.5</v>
      </c>
      <c r="E103" s="24">
        <v>6.5</v>
      </c>
      <c r="F103" s="24">
        <v>6.5</v>
      </c>
      <c r="G103" s="24">
        <v>6.5</v>
      </c>
      <c r="H103" s="24">
        <v>6.5</v>
      </c>
      <c r="I103" s="24">
        <v>2.5</v>
      </c>
      <c r="J103" s="24">
        <v>6.5</v>
      </c>
      <c r="K103" s="24">
        <v>6.5</v>
      </c>
      <c r="L103" s="24">
        <v>6.5</v>
      </c>
      <c r="M103" s="24">
        <v>6.5</v>
      </c>
      <c r="N103" s="24">
        <v>5</v>
      </c>
      <c r="O103" s="24">
        <v>6.5</v>
      </c>
      <c r="P103" s="24">
        <v>6.5</v>
      </c>
      <c r="Q103" s="24"/>
      <c r="R103" s="24"/>
      <c r="S103" s="24">
        <v>6.5</v>
      </c>
      <c r="T103" s="24">
        <v>6.5</v>
      </c>
      <c r="U103" s="24">
        <v>6.5</v>
      </c>
      <c r="V103" s="24">
        <v>5</v>
      </c>
      <c r="W103" s="24"/>
      <c r="X103" s="24"/>
      <c r="Y103" s="24">
        <v>6.5</v>
      </c>
      <c r="Z103" s="24"/>
      <c r="AA103" s="24">
        <v>2.5</v>
      </c>
      <c r="AB103" s="24">
        <v>-6.5</v>
      </c>
      <c r="AC103" s="24"/>
      <c r="AD103" s="24">
        <f>-6.5+3</f>
        <v>-3.5</v>
      </c>
      <c r="AE103" s="24">
        <v>-6.5</v>
      </c>
      <c r="AF103" s="24">
        <v>-6.5</v>
      </c>
      <c r="AG103" s="24"/>
      <c r="AH103" s="24">
        <v>-6.5</v>
      </c>
      <c r="AI103" s="24">
        <v>-6.5</v>
      </c>
      <c r="AJ103" s="24"/>
      <c r="AK103" s="24"/>
      <c r="AL103" s="24">
        <v>-6.5</v>
      </c>
      <c r="AM103" s="24">
        <v>-6.5</v>
      </c>
      <c r="AN103" s="24"/>
      <c r="AO103" s="24">
        <v>-6.5</v>
      </c>
      <c r="AP103" s="24">
        <v>-6.5</v>
      </c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5">
        <f t="shared" si="88"/>
        <v>0</v>
      </c>
      <c r="BE103" s="31">
        <f t="shared" si="89"/>
        <v>0</v>
      </c>
      <c r="BF103" s="78">
        <f t="shared" ca="1" si="58"/>
        <v>-62</v>
      </c>
      <c r="BG103" s="78">
        <f t="shared" ca="1" si="74"/>
        <v>0</v>
      </c>
      <c r="BH103" s="78">
        <f t="shared" ca="1" si="83"/>
        <v>0</v>
      </c>
      <c r="BI103" s="78">
        <f t="shared" ca="1" si="75"/>
        <v>112.5</v>
      </c>
      <c r="BJ103" s="78">
        <f t="shared" ca="1" si="76"/>
        <v>112.5</v>
      </c>
      <c r="BK103" s="78">
        <f t="shared" si="93"/>
        <v>-165.89538461538467</v>
      </c>
      <c r="BL103" s="79">
        <f t="shared" ca="1" si="77"/>
        <v>-53.395384615384671</v>
      </c>
      <c r="BM103" s="80">
        <f t="shared" ca="1" si="78"/>
        <v>29</v>
      </c>
      <c r="BN103" s="39">
        <f>30-6.5-6.5-5-2.5-6.5-3</f>
        <v>0</v>
      </c>
      <c r="BO103" s="79">
        <f t="shared" si="90"/>
        <v>0</v>
      </c>
      <c r="BP103" s="47">
        <f t="shared" ca="1" si="94"/>
        <v>6.4732142857142863E-2</v>
      </c>
      <c r="BQ103" s="79">
        <f t="shared" ca="1" si="96"/>
        <v>0</v>
      </c>
      <c r="BR103" s="79">
        <f t="shared" si="95"/>
        <v>0</v>
      </c>
      <c r="BS103" s="79">
        <f t="shared" ca="1" si="97"/>
        <v>0</v>
      </c>
      <c r="BZ103" s="105"/>
      <c r="CA103" s="105"/>
    </row>
    <row r="104" spans="1:80" x14ac:dyDescent="0.3">
      <c r="A104" s="17" t="s">
        <v>189</v>
      </c>
      <c r="B104" s="46"/>
      <c r="C104" s="24"/>
      <c r="D104" s="24"/>
      <c r="E104" s="24">
        <v>6.5</v>
      </c>
      <c r="F104" s="24"/>
      <c r="G104" s="24"/>
      <c r="H104" s="24">
        <v>6.5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>
        <v>6.5</v>
      </c>
      <c r="Y104" s="24"/>
      <c r="Z104" s="24"/>
      <c r="AA104" s="24"/>
      <c r="AB104" s="24"/>
      <c r="AC104" s="24"/>
      <c r="AD104" s="24"/>
      <c r="AE104" s="24"/>
      <c r="AF104" s="24"/>
      <c r="AG104" s="24"/>
      <c r="AH104" s="24">
        <v>6.5</v>
      </c>
      <c r="AI104" s="24">
        <v>6.5</v>
      </c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5">
        <f>IF(C104="b",5,0)+IF(D104="b",5,0)+IF(E104="b",5,0)+IF(F104="b",5,0)+IF(G104="b",5,0)+IF(H104="b",5,0)+IF(I104="b",5,0)+IF(J104="b",5,0)+IF(K104="b",5,0)+IF(L104="b",5,0)+IF(M104="b",5,0)+IF(N104="b",5,0)+IF(O104="b",5,0)+IF(P104="b",5,0)+IF(Q104="b",5,0)+IF(R104="b",5,0)+IF(S104="b",5,0)+IF(T104="b",5,0)+IF(U104="b",5,0)+IF(V104="b",5,0)+IF(W104="b",5,0)+IF(X104="b",5,0)+IF(Y104="b",5,0)+IF(Z104="b",5,0)+IF(AA104="b",5,0)+IF(AB104="b",5,0)+IF(AC104="b",5,0)+IF(AD104="b",5,0)+IF(AE104="b",5,0)+IF(AF104="b",5,0)+IF(AG104="b",5,0)+IF(AH104="b",5,0)+IF(AI104="b",5,0)+IF(AJ104="b",5,0)+IF(AK104="b",5,0)+IF(AL104="b",5,0)+IF(AM104="b",5,0)+IF(AN104="b",5,0)+IF(AO104="b",5,0)+IF(AP104="b",5,0)+IF(AQ104="b",5,0)+IF(AR104="b",5,0)+IF(AS104="b",5,0)+IF(AT104="b",5,0)+IF(AU104="b",5,0)+IF(AV104="b",5,0)+IF(AW104="b",5,0)+IF(AX104="b",5,0)+IF(AY104="b",5,0)+IF(AZ104="b",5,0)+IF(BA104="b",5,0)+IF(BC104="b",5,0)</f>
        <v>0</v>
      </c>
      <c r="BE104" s="31">
        <f t="shared" ref="BE104:BE106" si="98">BD104</f>
        <v>0</v>
      </c>
      <c r="BF104" s="78">
        <f ca="1">IF(AND($C$1&lt;TODAY(),$C104&lt;0),$C104,0)+IF(AND($D$1&lt;TODAY(),$D104&lt;0),$D104,0)+IF(AND($E$1&lt;TODAY(),$E104&lt;0),$E104,0)+IF(AND($F$1&lt;TODAY(),$F104&lt;0),$F104,0)+IF(AND($G$1&lt;TODAY(),$G104&lt;0),$G104,0)+IF(AND($H$1&lt;TODAY(),$H104&lt;0),$H104,0)+IF(AND($I$1&lt;TODAY(),$I104&lt;0),$I104,0)+IF(AND($J$1&lt;TODAY(),$J104&lt;0),$J104,0)+IF(AND($K$1&lt;TODAY(),$K104&lt;0),$K104,0)+IF(AND($L$1&lt;TODAY(),$L104&lt;0),$L104,0)+IF(AND($M$1&lt;TODAY(),$M104&lt;0),$M104,0)+IF(AND($N$1&lt;TODAY(),$N104&lt;0),$N104,0)+IF(AND($O$1&lt;TODAY(),$O104&lt;0),$O104,0)+IF(AND($P$1&lt;TODAY(),$P104&lt;0),$P104,0)+IF(AND($Q$1&lt;TODAY(),$Q104&lt;0),$Q104,0)+IF(AND($R$1&lt;TODAY(),$R104&lt;0),$R104,0)+IF(AND($S$1&lt;TODAY(),$S104&lt;0),$S104,0)+IF(AND($T$1&lt;TODAY(),$T104&lt;0),$T104,0)+IF(AND($U$1&lt;TODAY(),$U104&lt;0),$U104,0)+IF(AND($V$1&lt;TODAY(),$V104&lt;0),$V104,0)+IF(AND($W$1&lt;TODAY(),$W104&lt;0),$W104,0)+IF(AND($X$1&lt;TODAY(),$X104&lt;0),$X104,0)+IF(AND($Y$1&lt;TODAY(),$Y104&lt;0),$Y104,0)+IF(AND($Z$1&lt;TODAY(),$Z104&lt;0),$Z104,0)+IF(AND($AA$1&lt;TODAY(),$AA104&lt;0),$AA104,0)+IF(AND($AB$1&lt;TODAY(),$AB104&lt;0),$AB104,0)+IF(AND($AC$1&lt;TODAY(),$AC104&lt;0),$AC104,0)+IF(AND($AD$1&lt;TODAY(),$AD104&lt;0),$AD104,0)+IF(AND($AE$1&lt;TODAY(),$AE104&lt;0),$AE104,0)+IF(AND($AF$1&lt;TODAY(),$AF104&lt;0),$AF104,0)+IF(AND($AG$1&lt;TODAY(),$AG104&lt;0),$AG104,0)+IF(AND($AH$1&lt;TODAY(),$AH104&lt;0),$AH104,0)+IF(AND($AI$1&lt;TODAY(),$AI104&lt;0),$AI104,0)+IF(AND($AJ$1&lt;TODAY(),$AJ104&lt;0),$AJ104,0)+IF(AND($AK$1&lt;TODAY(),$AK104&lt;0),$AK104,0)+IF(AND($AL$1&lt;TODAY(),$AL104&lt;0),$AL104,0)+IF(AND($AM$1&lt;=TODAY(),$AM104&lt;0),$AM104,0)+IF(AND($AN$1&lt;TODAY(),$AN104&lt;0),$AN104,0)+IF(AND($AO$1&lt;TODAY(),$AO104&lt;0),$AO104,0)+IF(AND($AP$1&lt;TODAY(),$AP104&lt;0),$AP104,0)+IF(AND($AQ$1&lt;TODAY(),$AQ104&lt;0),$AQ104,0)+IF(AND($AR$1&lt;TODAY(),$AR104&lt;0),$AR104,0)+IF(AND($AS$1&lt;TODAY(),$AS104&lt;0),$AS104,0)+IF(AND($AT$1&lt;TODAY(),$AT104&lt;0),$AT104,0)+IF(AND($AU$1&lt;TODAY(),$AU104&lt;0),$AU104,0)+IF(AND($AV$1&lt;TODAY(),$AV104&lt;0),$AV104,0)+IF(AND($AW$1&lt;TODAY(),$AW104&lt;0),$AW104,0)+IF(AND($AX$1&lt;TODAY(),$AX104&lt;0),$AX104,0)+IF(AND($AY$1&lt;TODAY(),$AY104&lt;0),$AY104,0)+IF(AND($AZ$1&lt;TODAY(),$AZ104&lt;0),$AZ104,0)+IF(AND($BA$1&lt;TODAY(),$BA104&lt;0),$BA104,0)+IF(AND($BC$1&lt;TODAY(),$BC104&lt;0),$BC104,0)</f>
        <v>0</v>
      </c>
      <c r="BG104" s="78">
        <f ca="1">IF(AND($C$1&gt;TODAY(),$BF104&gt;=0),$C104,0)+IF(AND($D$1&gt;TODAY(),$BF104&gt;=0),$D104,0)+IF(AND($E$1&gt;TODAY(),$BF104&gt;=0),$E104,0)+IF(AND($F$1&gt;TODAY(),$BF104&gt;=0),$F104,0)+IF(AND($G$1&gt;TODAY(),$BF104&gt;=0),$G104,0)+IF(AND($H$1&gt;TODAY(),$BF104&gt;=0),$H104,0)+IF(AND($I$1&gt;TODAY(),$BF104&gt;=0),$I104,0)+IF(AND($J$1&gt;TODAY(),$BF104&gt;=0),$J104,0)+IF(AND($K$1&gt;TODAY(),$BF104&gt;=0),$K104,0)+IF(AND($L$1&gt;TODAY(),$BF104&gt;=0),$L104,0)+IF(AND($M$1&gt;TODAY(),$BF104&gt;=0),$M104,0)+IF(AND($N$1&gt;TODAY(),$BF104&gt;=0),$N104,0)+IF(AND($O$1&gt;TODAY(),$BF104&gt;=0),$O104,0)+IF(AND($P$1&gt;TODAY(),$BF104&gt;=0),$P104,0)+IF(AND($Q$1&gt;TODAY(),$BF104&gt;=0),$Q104,0)+IF(AND($R$1&gt;TODAY(),$BF104&gt;=0),$R104,0)+IF(AND($S$1&gt;TODAY(),$BF104&gt;=0),$S104,0)+IF(AND($T$1&gt;TODAY(),$BF104&gt;=0),$T104,0)+IF(AND($U$1&gt;TODAY(),$BF104&gt;=0),$U104,0)+IF(AND($V$1&gt;TODAY(),$BF104&gt;=0),$V104,0)+IF(AND($W$1&gt;TODAY(),$BF104&gt;=0),$W104,0)+IF(AND($X$1&gt;TODAY(),$BF104&gt;=0),$X104,0)+IF(AND($Y$1&gt;TODAY(),$BF104&gt;=0),$Y104,0)+IF(AND($Z$1&gt;TODAY(),$BF104&gt;=0),$Z104,0)+IF(AND($AA$1&gt;TODAY(),$BF104&gt;=0),$AA104,0)+IF(AND($AB$1&gt;TODAY(),$BF104&gt;=0),$AB104,0)+IF(AND($AC$1&gt;TODAY(),$BF104&gt;=0),$AC104,0)+IF(AND($AD$1&gt;TODAY(),$BF104&gt;=0),$AD104,0)+IF(AND($AE$1&gt;TODAY(),$BF104&gt;=0),$AE104,0)+IF(AND($AF$1&gt;TODAY(),$BF104&gt;=0),$AF104,0)+IF(AND($AG$1&gt;TODAY(),$BF104&gt;=0),$AG104,0)+IF(AND($AH$1&gt;TODAY(),$BF104&gt;=0),$AH104,0)+IF(AND($AI$1&gt;TODAY(),$BF104&gt;=0),$AI104,0)+IF(AND($AJ$1&gt;TODAY(),$BF104&gt;=0),$AJ104,0)+IF(AND($AK$1&gt;TODAY(),$BF104&gt;=0),$AK104,0)+IF(AND($AL$1&gt;TODAY(),$BF104&gt;=0),$AL104,0)+IF(AND($AM$1&gt;TODAY(),$BF104&gt;=0),$AM104,0)+IF(AND($AN$1&gt;TODAY(),$BF104&gt;=0),$AN104,0)+IF(AND($AO$1&gt;TODAY(),$BF104&gt;=0),$AO104,0)+IF(AND($AP$1&gt;TODAY(),$BF104&gt;=0),$AP104,0)+IF(AND($AQ$1&gt;TODAY(),$BF104&gt;=0),$AQ104,0)+IF(AND($AR$1&gt;TODAY(),$BF104&gt;=0),$AR104,0)+IF(AND($AS$1&gt;TODAY(),$BF104&gt;=0),$AS104,0)+IF(AND($AT$1&gt;TODAY(),$BF104&gt;=0),$AT104,0)+IF(AND($AU$1&gt;TODAY(),$BF104&gt;=0),$AU104,0)+IF(AND($AV$1&gt;TODAY(),$BF104&gt;=0),$AV104,0)+IF(AND($AW$1&gt;TODAY(),$BF104&gt;=0),$AW104,0)+IF(AND($AX$1&gt;TODAY(),$BF104&gt;=0),$AX104,0)+IF(AND($AY$1&gt;TODAY(),$BF104&gt;=0),$AY104,0)+IF(AND($AZ$1&gt;TODAY(),$BF104&gt;=0),$AZ104,0)+IF(AND($BA$1&gt;TODAY(),$BF104&gt;=0),$BA104,0)+IF(AND($BB$1&gt;TODAY(),$BF104&gt;=0),$BB104,0)  +IF(AND($BC$1&gt;TODAY(),$BF104&gt;=0),$BC104,0)+BN104</f>
        <v>0</v>
      </c>
      <c r="BH104" s="78">
        <f t="shared" ca="1" si="83"/>
        <v>0</v>
      </c>
      <c r="BI104" s="78">
        <f t="shared" ca="1" si="75"/>
        <v>32.5</v>
      </c>
      <c r="BJ104" s="78">
        <f ca="1">IF(AND($C$1&lt;=TODAY(),C104&gt;0),$C104)+IF(AND($D$1&lt;=TODAY(),D104&gt;0),$D104)+IF(AND($E$1&lt;=TODAY(),E104&gt;0),$E104)+IF(AND($F$1&lt;=TODAY(),F104&gt;0),$F104)+IF(AND($G$1&lt;=TODAY(),G104&gt;0),$G104)+IF(AND($H$1&lt;=TODAY(),H104&gt;0),$H104)+IF(AND($I$1&lt;=TODAY(),I104&gt;0),$I104)+IF(AND($J$1&lt;=TODAY(),J104&gt;0),$J104)+IF(AND($K$1&lt;=TODAY(),K104&gt;0),$K104)+IF(AND($L$1&lt;=TODAY(),L104&gt;0),$L104)+IF(AND($M$1&lt;=TODAY(),M104&gt;0),$M104)+IF(AND($N$1&lt;=TODAY(),N104&gt;0),$N104)+IF(AND($O$1&lt;=TODAY(),O104&gt;0),$O104)+IF(AND($P$1&lt;=TODAY(),P104&gt;0),$P104)+IF(AND($Q$1&lt;=TODAY(),Q104&gt;0),$Q104)+IF(AND($R$1&lt;=TODAY(),R104&gt;0),$R104)+IF(AND($S$1&lt;=TODAY(),S104&gt;0),$S104)+IF(AND($T$1&lt;=TODAY(),T104&gt;0),$T104)+IF(AND($U$1&lt;=TODAY(),U104&gt;0),$U104)+IF(AND($V$1&lt;=TODAY(),V104&gt;0),$V104)+IF(AND($W$1&lt;=TODAY(),W104&gt;0),$W104)+IF(AND($X$1&lt;=TODAY(),X104&gt;0),$X104)+IF(AND($Y$1&lt;=TODAY(),Y104&gt;0),$Y104)+IF(AND($Z$1&lt;=TODAY(),Z104&gt;0),$Z104)+IF(AND($AA$1&lt;=TODAY(),AA104&gt;0),$AA104)+IF(AND($AB$1&lt;=TODAY(),AB104&gt;0),$AB104)+IF(AND($AC$1&lt;=TODAY(),AC104&gt;0),$AC104)+IF(AND($AD$1&lt;=TODAY(),AD104&gt;0),$AD104)+IF(AND($AE$1&lt;=TODAY(),AE104&gt;0),$AE104)+IF(AND($AF$1&lt;=TODAY(),AF104&gt;0),$AF104)+IF(AND($AG$1&lt;=TODAY(),AG104&gt;0),$AG104)+IF(AND($AH$1&lt;=TODAY(),AH104&gt;0),$AH104)+IF(AND($AI$1&lt;=TODAY(),AI104&gt;0),$AI104)+IF(AND($AJ$1&lt;=TODAY(),AJ104&gt;0),$AJ104)+IF(AND($AK$1&lt;=TODAY(),AK104&gt;0),$AK104)+IF(AND($AL$1&lt;=TODAY(),AL104&gt;0),$AL104)+IF(AND($AM$1&lt;=TODAY(),AM104&gt;0),$AM104)+IF(AND($AN$1&lt;=TODAY(),AN104&gt;0),$AN104)+IF(AND($AO$1&lt;=TODAY(),AO104&gt;0),$AO104)+IF(AND($AP$1&lt;=TODAY(),AP104&gt;0),$AP104)+IF(AND($AQ$1&lt;=TODAY(),AQ104&gt;0),$AQ104)+IF(AND($AR$1&lt;=TODAY(),AR104&gt;0),$AR104)+IF(AND($AS$1&lt;=TODAY(),AS104&gt;0),$AS104)+IF(AND($AT$1&lt;=TODAY(),AT104&gt;0),$AT104)+IF(AND($AU$1&lt;=TODAY(),AU104&gt;0),$AU104)+IF(AND($AV$1&lt;=TODAY(),AV104&gt;0),$AV104)+IF(AND($AW$1&lt;=TODAY(),AW104&gt;0),$AW104)+IF(AND($AX$1&lt;=TODAY(),AX104&gt;0),$AX104)+IF(AND($AY$1&lt;=TODAY(),AY104&gt;0),$AY104)+IF(AND($AZ$1&lt;=TODAY(),AZ104&gt;0),$AZ104)+IF(AND($BA$1&lt;=TODAY(),BA104&gt;0),$BA104)+IF(AND($BB$1&lt;=TODAY(),BB104&gt;0),$BB104)+IF(AND($BC$1&lt;=TODAY(),BC104&gt;0),$BC104)</f>
        <v>32.5</v>
      </c>
      <c r="BK104" s="78">
        <f t="shared" si="93"/>
        <v>-27.1</v>
      </c>
      <c r="BL104" s="79">
        <f t="shared" ca="1" si="77"/>
        <v>5.3999999999999986</v>
      </c>
      <c r="BM104" s="80">
        <f ca="1">IF(C$1&lt;=TODAY(),COUNT(C104))+IF(D$1&lt;=TODAY(),COUNT(D104))+IF(E$1&lt;=TODAY(),COUNT(E104))+IF(F$1&lt;=TODAY(),COUNT(F104))+IF(G$1&lt;=TODAY(),COUNT(G104))+IF(H$1&lt;=TODAY(),COUNT(H104))+IF(I$1&lt;=TODAY(),COUNT(I104))+IF(J$1&lt;=TODAY(),COUNT(J104))+IF(K$1&lt;=TODAY(),COUNT(K104))+IF(L$1&lt;=TODAY(),COUNT(L104))+IF(M$1&lt;=TODAY(),COUNT(M104))+IF(N$1&lt;=TODAY(),COUNT(N104))+IF(O$1&lt;=TODAY(),COUNT(O104))+IF(P$1&lt;=TODAY(),COUNT(P104))+IF(Q$1&lt;=TODAY(),COUNT(Q104))+IF(R$1&lt;=TODAY(),COUNT(R104))+IF(S$1&lt;=TODAY(),COUNT(S104))+IF(T$1&lt;=TODAY(),COUNT(T104))+IF(U$1&lt;=TODAY(),COUNT(U104))+IF(V$1&lt;=TODAY(),COUNT(V104))+IF(W$1&lt;=TODAY(),COUNT(W104))+IF(X$1&lt;=TODAY(),COUNT(X104))+IF(Y$1&lt;=TODAY(),COUNT(Y104))+IF(Z$1&lt;=TODAY(),COUNT(Z104))+IF(AA$1&lt;=TODAY(),COUNT(AA104))+IF(AB$1&lt;=TODAY(),COUNT(AB104))+IF(AC$1&lt;=TODAY(),COUNT(AC104))+IF(AD$1&lt;=TODAY(),COUNT(AD104))++IF(AE$1&lt;=TODAY(),COUNT(AE104))+IF(AF$1&lt;=TODAY(),COUNT(AF104))+IF(AG$1&lt;=TODAY(),COUNT(AG104))+IF(AH$1&lt;=TODAY(),COUNT(AH104))+IF(AI$1&lt;=TODAY(),COUNT(AI104))+IF(AJ$1&lt;=TODAY(),COUNT(AJ104))+IF(AK$1&lt;=TODAY(),COUNT(AK104))+IF(AL$1&lt;=TODAY(),COUNT(AL104))+IF(AM$1&lt;=TODAY(),COUNT(AM104))+IF(AN$1&lt;=TODAY(),COUNT(AN104))+IF(AO$1&lt;=TODAY(),COUNT(AO104))+IF(AP$1&lt;=TODAY(),COUNT(AP104))+IF(AQ$1&lt;=TODAY(),COUNT(AQ104))+IF(AR$1&lt;=TODAY(),COUNT(AR104))+IF(AS$1&lt;=TODAY(),COUNT(AS104))+IF(AT$1&lt;=TODAY(),COUNT(AT104))+IF(AU$1&lt;=TODAY(),COUNT(AU104))+IF(AV$1&lt;=TODAY(),COUNT(AV104))+IF(AW$1&lt;=TODAY(),COUNT(AW104))+IF(AX$1&lt;=TODAY(),COUNT(AX104))+IF(AY$1&lt;=TODAY(),COUNT(AY104))+IF(AZ$1&lt;=TODAY(),COUNT(AZ104))+IF(BA$1&lt;=TODAY(),COUNT(BA104))+IF(BB$1&lt;=TODAY(),COUNT(BB104))+IF(BC$1&lt;=TODAY(),COUNT(BC104))</f>
        <v>5</v>
      </c>
      <c r="BN104" s="39"/>
      <c r="BO104" s="79">
        <f t="shared" si="90"/>
        <v>0</v>
      </c>
      <c r="BP104" s="47">
        <f t="shared" ca="1" si="94"/>
        <v>1.1160714285714286E-2</v>
      </c>
      <c r="BQ104" s="79">
        <f t="shared" ref="BQ104:BQ110" ca="1" si="99">BO104*BP104</f>
        <v>0</v>
      </c>
      <c r="BR104" s="79">
        <f t="shared" si="95"/>
        <v>0</v>
      </c>
      <c r="BS104" s="79">
        <f t="shared" ref="BS104:BS110" ca="1" si="100">BQ104+BR104</f>
        <v>0</v>
      </c>
      <c r="CA104" s="105"/>
      <c r="CB104" s="105"/>
    </row>
    <row r="105" spans="1:80" hidden="1" x14ac:dyDescent="0.3">
      <c r="A105" s="17" t="s">
        <v>190</v>
      </c>
      <c r="B105" s="46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5">
        <f t="shared" ref="BD105:BD106" si="101">IF(C105="b",5,0)+IF(D105="b",5,0)+IF(E105="b",5,0)+IF(F105="b",5,0)+IF(G105="b",5,0)+IF(H105="b",5,0)+IF(I105="b",5,0)+IF(J105="b",5,0)+IF(K105="b",5,0)+IF(L105="b",5,0)+IF(M105="b",5,0)+IF(N105="b",5,0)+IF(O105="b",5,0)+IF(P105="b",5,0)+IF(Q105="b",5,0)+IF(R105="b",5,0)+IF(S105="b",5,0)+IF(T105="b",5,0)+IF(U105="b",5,0)+IF(V105="b",5,0)+IF(W105="b",5,0)+IF(X105="b",5,0)+IF(Y105="b",5,0)+IF(Z105="b",5,0)+IF(AA105="b",5,0)+IF(AB105="b",5,0)+IF(AC105="b",5,0)+IF(AD105="b",5,0)+IF(AE105="b",5,0)+IF(AF105="b",5,0)+IF(AG105="b",5,0)+IF(AH105="b",5,0)+IF(AI105="b",5,0)+IF(AJ105="b",5,0)+IF(AK105="b",5,0)+IF(AL105="b",5,0)+IF(AM105="b",5,0)+IF(AN105="b",5,0)+IF(AO105="b",5,0)+IF(AP105="b",5,0)+IF(AQ105="b",5,0)+IF(AR105="b",5,0)+IF(AS105="b",5,0)+IF(AT105="b",5,0)+IF(AU105="b",5,0)+IF(AV105="b",5,0)+IF(AW105="b",5,0)+IF(AX105="b",5,0)+IF(AY105="b",5,0)+IF(AZ105="b",5,0)+IF(BA105="b",5,0)+IF(BC105="b",5,0)</f>
        <v>0</v>
      </c>
      <c r="BE105" s="31">
        <f t="shared" si="98"/>
        <v>0</v>
      </c>
      <c r="BF105" s="78">
        <f t="shared" ca="1" si="58"/>
        <v>0</v>
      </c>
      <c r="BG105" s="78">
        <f t="shared" ca="1" si="74"/>
        <v>0</v>
      </c>
      <c r="BH105" s="78">
        <f t="shared" ca="1" si="83"/>
        <v>0</v>
      </c>
      <c r="BI105" s="78">
        <f t="shared" ca="1" si="75"/>
        <v>0</v>
      </c>
      <c r="BJ105" s="78">
        <f t="shared" ca="1" si="76"/>
        <v>0</v>
      </c>
      <c r="BK105" s="78">
        <f t="shared" si="93"/>
        <v>0</v>
      </c>
      <c r="BL105" s="79">
        <f t="shared" ca="1" si="77"/>
        <v>0</v>
      </c>
      <c r="BM105" s="80">
        <f t="shared" ca="1" si="78"/>
        <v>0</v>
      </c>
      <c r="BN105" s="39"/>
      <c r="BO105" s="79">
        <f t="shared" si="90"/>
        <v>0</v>
      </c>
      <c r="BP105" s="47">
        <f t="shared" ca="1" si="94"/>
        <v>0</v>
      </c>
      <c r="BQ105" s="79">
        <f t="shared" ca="1" si="99"/>
        <v>0</v>
      </c>
      <c r="BR105" s="79">
        <f t="shared" si="95"/>
        <v>0</v>
      </c>
      <c r="BS105" s="79">
        <f t="shared" ca="1" si="100"/>
        <v>0</v>
      </c>
    </row>
    <row r="106" spans="1:80" hidden="1" x14ac:dyDescent="0.3">
      <c r="A106" s="17" t="s">
        <v>199</v>
      </c>
      <c r="B106" s="46" t="s">
        <v>194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5">
        <f t="shared" si="101"/>
        <v>0</v>
      </c>
      <c r="BE106" s="31">
        <f t="shared" si="98"/>
        <v>0</v>
      </c>
      <c r="BF106" s="78">
        <f t="shared" ca="1" si="58"/>
        <v>0</v>
      </c>
      <c r="BG106" s="78">
        <f t="shared" ca="1" si="74"/>
        <v>0</v>
      </c>
      <c r="BH106" s="78">
        <f t="shared" ca="1" si="83"/>
        <v>0</v>
      </c>
      <c r="BI106" s="78">
        <f t="shared" ca="1" si="75"/>
        <v>0</v>
      </c>
      <c r="BJ106" s="78">
        <f t="shared" ca="1" si="76"/>
        <v>0</v>
      </c>
      <c r="BK106" s="78">
        <f t="shared" si="93"/>
        <v>0</v>
      </c>
      <c r="BL106" s="79">
        <f t="shared" ca="1" si="77"/>
        <v>0</v>
      </c>
      <c r="BM106" s="80">
        <f t="shared" ca="1" si="78"/>
        <v>0</v>
      </c>
      <c r="BN106" s="39"/>
      <c r="BO106" s="79">
        <f t="shared" si="90"/>
        <v>0</v>
      </c>
      <c r="BP106" s="47">
        <f t="shared" ca="1" si="94"/>
        <v>0</v>
      </c>
      <c r="BQ106" s="79">
        <f t="shared" ca="1" si="99"/>
        <v>0</v>
      </c>
      <c r="BR106" s="79">
        <f t="shared" si="95"/>
        <v>0</v>
      </c>
      <c r="BS106" s="79">
        <f t="shared" ca="1" si="100"/>
        <v>0</v>
      </c>
    </row>
    <row r="107" spans="1:80" hidden="1" x14ac:dyDescent="0.3">
      <c r="A107" s="17" t="s">
        <v>193</v>
      </c>
      <c r="B107" s="46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5">
        <f t="shared" ref="BD107:BD117" si="102">IF(C107="b",5,0)+IF(D107="b",5,0)+IF(E107="b",5,0)+IF(F107="b",5,0)+IF(G107="b",5,0)+IF(H107="b",5,0)+IF(I107="b",5,0)+IF(J107="b",5,0)+IF(K107="b",5,0)+IF(L107="b",5,0)+IF(M107="b",5,0)+IF(N107="b",5,0)+IF(O107="b",5,0)+IF(P107="b",5,0)+IF(Q107="b",5,0)+IF(R107="b",5,0)+IF(S107="b",5,0)+IF(T107="b",5,0)+IF(U107="b",5,0)+IF(V107="b",5,0)+IF(W107="b",5,0)+IF(X107="b",5,0)+IF(Y107="b",5,0)+IF(Z107="b",5,0)+IF(AA107="b",5,0)+IF(AB107="b",5,0)+IF(AC107="b",5,0)+IF(AD107="b",5,0)+IF(AE107="b",5,0)+IF(AF107="b",5,0)+IF(AG107="b",5,0)+IF(AH107="b",5,0)+IF(AI107="b",5,0)+IF(AJ107="b",5,0)+IF(AK107="b",5,0)+IF(AL107="b",5,0)+IF(AM107="b",5,0)+IF(AN107="b",5,0)+IF(AO107="b",5,0)+IF(AP107="b",5,0)+IF(AQ107="b",5,0)+IF(AR107="b",5,0)+IF(AS107="b",5,0)+IF(AT107="b",5,0)+IF(AU107="b",5,0)+IF(AV107="b",5,0)+IF(AW107="b",5,0)+IF(AX107="b",5,0)+IF(AY107="b",5,0)+IF(AZ107="b",5,0)+IF(BA107="b",5,0)+IF(BC107="b",5,0)</f>
        <v>0</v>
      </c>
      <c r="BE107" s="31">
        <f t="shared" ref="BE107:BE117" si="103">BD107</f>
        <v>0</v>
      </c>
      <c r="BF107" s="78">
        <f t="shared" ca="1" si="58"/>
        <v>0</v>
      </c>
      <c r="BG107" s="78">
        <f t="shared" ca="1" si="74"/>
        <v>0</v>
      </c>
      <c r="BH107" s="78">
        <f t="shared" ca="1" si="83"/>
        <v>0</v>
      </c>
      <c r="BI107" s="78">
        <f t="shared" ca="1" si="75"/>
        <v>0</v>
      </c>
      <c r="BJ107" s="78">
        <f t="shared" ca="1" si="76"/>
        <v>0</v>
      </c>
      <c r="BK107" s="78">
        <f t="shared" si="93"/>
        <v>0</v>
      </c>
      <c r="BL107" s="79">
        <f t="shared" ca="1" si="77"/>
        <v>0</v>
      </c>
      <c r="BM107" s="80">
        <f t="shared" ca="1" si="78"/>
        <v>0</v>
      </c>
      <c r="BN107" s="39"/>
      <c r="BO107" s="79">
        <f t="shared" si="90"/>
        <v>0</v>
      </c>
      <c r="BP107" s="47">
        <f t="shared" ca="1" si="94"/>
        <v>0</v>
      </c>
      <c r="BQ107" s="79">
        <f t="shared" ca="1" si="99"/>
        <v>0</v>
      </c>
      <c r="BR107" s="79">
        <f t="shared" si="95"/>
        <v>0</v>
      </c>
      <c r="BS107" s="79">
        <f t="shared" ca="1" si="100"/>
        <v>0</v>
      </c>
    </row>
    <row r="108" spans="1:80" x14ac:dyDescent="0.3">
      <c r="A108" s="17" t="s">
        <v>216</v>
      </c>
      <c r="B108" s="46"/>
      <c r="C108" s="24"/>
      <c r="D108" s="24">
        <v>6.5</v>
      </c>
      <c r="E108" s="24">
        <v>6.5</v>
      </c>
      <c r="F108" s="24">
        <v>6.5</v>
      </c>
      <c r="G108" s="24"/>
      <c r="H108" s="24">
        <v>6.5</v>
      </c>
      <c r="I108" s="24">
        <v>6.5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>
        <v>6.5</v>
      </c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>
        <v>6.5</v>
      </c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5">
        <f t="shared" si="102"/>
        <v>0</v>
      </c>
      <c r="BE108" s="31">
        <f t="shared" si="103"/>
        <v>0</v>
      </c>
      <c r="BF108" s="78">
        <f t="shared" ca="1" si="58"/>
        <v>0</v>
      </c>
      <c r="BG108" s="78">
        <f t="shared" ca="1" si="74"/>
        <v>0</v>
      </c>
      <c r="BH108" s="78">
        <f t="shared" ca="1" si="83"/>
        <v>0</v>
      </c>
      <c r="BI108" s="78">
        <f t="shared" ca="1" si="75"/>
        <v>45.5</v>
      </c>
      <c r="BJ108" s="78">
        <f t="shared" ca="1" si="76"/>
        <v>45.5</v>
      </c>
      <c r="BK108" s="78">
        <f t="shared" si="93"/>
        <v>-36.28</v>
      </c>
      <c r="BL108" s="79">
        <f t="shared" ca="1" si="77"/>
        <v>9.2199999999999989</v>
      </c>
      <c r="BM108" s="80">
        <f t="shared" ca="1" si="78"/>
        <v>7</v>
      </c>
      <c r="BN108" s="39"/>
      <c r="BO108" s="79">
        <f t="shared" si="90"/>
        <v>0</v>
      </c>
      <c r="BP108" s="47">
        <f t="shared" ca="1" si="94"/>
        <v>1.5625E-2</v>
      </c>
      <c r="BQ108" s="79">
        <f t="shared" ca="1" si="99"/>
        <v>0</v>
      </c>
      <c r="BR108" s="79">
        <f t="shared" si="95"/>
        <v>0</v>
      </c>
      <c r="BS108" s="79">
        <f t="shared" ca="1" si="100"/>
        <v>0</v>
      </c>
    </row>
    <row r="109" spans="1:80" x14ac:dyDescent="0.3">
      <c r="A109" s="17" t="s">
        <v>195</v>
      </c>
      <c r="B109" s="46" t="s">
        <v>196</v>
      </c>
      <c r="C109" s="24"/>
      <c r="D109" s="24">
        <v>6.5</v>
      </c>
      <c r="E109" s="24">
        <v>6.5</v>
      </c>
      <c r="F109" s="24">
        <v>6.5</v>
      </c>
      <c r="G109" s="24">
        <v>6.5</v>
      </c>
      <c r="H109" s="24">
        <v>6.5</v>
      </c>
      <c r="I109" s="24">
        <v>6.5</v>
      </c>
      <c r="J109" s="24"/>
      <c r="K109" s="24">
        <v>6.5</v>
      </c>
      <c r="L109" s="24">
        <v>6.5</v>
      </c>
      <c r="M109" s="24">
        <v>6.5</v>
      </c>
      <c r="N109" s="24"/>
      <c r="O109" s="24">
        <v>6.5</v>
      </c>
      <c r="P109" s="24"/>
      <c r="Q109" s="24"/>
      <c r="R109" s="24"/>
      <c r="S109" s="24"/>
      <c r="T109" s="24">
        <v>6.5</v>
      </c>
      <c r="U109" s="24">
        <v>6.5</v>
      </c>
      <c r="V109" s="24">
        <v>6.5</v>
      </c>
      <c r="W109" s="24">
        <v>6.5</v>
      </c>
      <c r="X109" s="24"/>
      <c r="Y109" s="24">
        <v>6.5</v>
      </c>
      <c r="Z109" s="24"/>
      <c r="AA109" s="24"/>
      <c r="AB109" s="24"/>
      <c r="AC109" s="24"/>
      <c r="AD109" s="24"/>
      <c r="AE109" s="24"/>
      <c r="AF109" s="24"/>
      <c r="AG109" s="24"/>
      <c r="AH109" s="24">
        <v>6.5</v>
      </c>
      <c r="AI109" s="24">
        <v>6.5</v>
      </c>
      <c r="AJ109" s="24"/>
      <c r="AK109" s="24"/>
      <c r="AL109" s="24"/>
      <c r="AM109" s="24"/>
      <c r="AN109" s="24"/>
      <c r="AO109" s="24"/>
      <c r="AP109" s="24">
        <v>6.5</v>
      </c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5">
        <f t="shared" si="102"/>
        <v>0</v>
      </c>
      <c r="BE109" s="31">
        <f t="shared" si="103"/>
        <v>0</v>
      </c>
      <c r="BF109" s="78">
        <f t="shared" ca="1" si="58"/>
        <v>0</v>
      </c>
      <c r="BG109" s="78">
        <f t="shared" ca="1" si="74"/>
        <v>6.5</v>
      </c>
      <c r="BH109" s="78">
        <f t="shared" ca="1" si="83"/>
        <v>6.5</v>
      </c>
      <c r="BI109" s="78">
        <f t="shared" ca="1" si="75"/>
        <v>123.5</v>
      </c>
      <c r="BJ109" s="78">
        <f t="shared" ca="1" si="76"/>
        <v>117</v>
      </c>
      <c r="BK109" s="78">
        <f t="shared" si="93"/>
        <v>-102.01076923076921</v>
      </c>
      <c r="BL109" s="79">
        <f t="shared" ca="1" si="77"/>
        <v>14.989230769230787</v>
      </c>
      <c r="BM109" s="80">
        <f t="shared" ca="1" si="78"/>
        <v>18</v>
      </c>
      <c r="BN109" s="39">
        <f>6.5</f>
        <v>6.5</v>
      </c>
      <c r="BO109" s="79">
        <f t="shared" si="90"/>
        <v>0</v>
      </c>
      <c r="BP109" s="47">
        <f t="shared" ca="1" si="94"/>
        <v>4.0178571428571432E-2</v>
      </c>
      <c r="BQ109" s="79">
        <f t="shared" ca="1" si="99"/>
        <v>0</v>
      </c>
      <c r="BR109" s="79">
        <f t="shared" si="95"/>
        <v>0</v>
      </c>
      <c r="BS109" s="79">
        <f t="shared" ca="1" si="100"/>
        <v>0</v>
      </c>
    </row>
    <row r="110" spans="1:80" hidden="1" x14ac:dyDescent="0.3">
      <c r="A110" s="17" t="s">
        <v>197</v>
      </c>
      <c r="B110" s="46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5">
        <f t="shared" si="102"/>
        <v>0</v>
      </c>
      <c r="BE110" s="31">
        <f t="shared" si="103"/>
        <v>0</v>
      </c>
      <c r="BF110" s="78">
        <f t="shared" ca="1" si="58"/>
        <v>0</v>
      </c>
      <c r="BG110" s="78">
        <f t="shared" ca="1" si="74"/>
        <v>0</v>
      </c>
      <c r="BH110" s="78">
        <f t="shared" ca="1" si="83"/>
        <v>0</v>
      </c>
      <c r="BI110" s="78">
        <f t="shared" ca="1" si="75"/>
        <v>0</v>
      </c>
      <c r="BJ110" s="78">
        <f t="shared" ca="1" si="76"/>
        <v>0</v>
      </c>
      <c r="BK110" s="78">
        <f t="shared" si="93"/>
        <v>0</v>
      </c>
      <c r="BL110" s="79">
        <f t="shared" ca="1" si="77"/>
        <v>0</v>
      </c>
      <c r="BM110" s="80">
        <f t="shared" ca="1" si="78"/>
        <v>0</v>
      </c>
      <c r="BN110" s="39"/>
      <c r="BO110" s="79">
        <f t="shared" si="90"/>
        <v>0</v>
      </c>
      <c r="BP110" s="47">
        <f t="shared" ca="1" si="94"/>
        <v>0</v>
      </c>
      <c r="BQ110" s="79">
        <f t="shared" ca="1" si="99"/>
        <v>0</v>
      </c>
      <c r="BR110" s="79">
        <f t="shared" si="95"/>
        <v>0</v>
      </c>
      <c r="BS110" s="79">
        <f t="shared" ca="1" si="100"/>
        <v>0</v>
      </c>
    </row>
    <row r="111" spans="1:80" hidden="1" x14ac:dyDescent="0.3">
      <c r="A111" s="17" t="s">
        <v>198</v>
      </c>
      <c r="B111" s="46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5">
        <f t="shared" si="102"/>
        <v>0</v>
      </c>
      <c r="BE111" s="31">
        <f t="shared" si="103"/>
        <v>0</v>
      </c>
      <c r="BF111" s="78">
        <f t="shared" ca="1" si="58"/>
        <v>0</v>
      </c>
      <c r="BG111" s="78">
        <f t="shared" ca="1" si="74"/>
        <v>0</v>
      </c>
      <c r="BH111" s="78">
        <f t="shared" ca="1" si="83"/>
        <v>0</v>
      </c>
      <c r="BI111" s="78">
        <f t="shared" ca="1" si="75"/>
        <v>0</v>
      </c>
      <c r="BJ111" s="78">
        <f t="shared" ca="1" si="76"/>
        <v>0</v>
      </c>
      <c r="BK111" s="78">
        <f t="shared" si="93"/>
        <v>0</v>
      </c>
      <c r="BL111" s="79">
        <f t="shared" ca="1" si="77"/>
        <v>0</v>
      </c>
      <c r="BM111" s="80">
        <f t="shared" ca="1" si="78"/>
        <v>0</v>
      </c>
      <c r="BN111" s="39">
        <f>5-5</f>
        <v>0</v>
      </c>
      <c r="BO111" s="79">
        <f>BO82</f>
        <v>0</v>
      </c>
      <c r="BP111" s="47">
        <f t="shared" ca="1" si="94"/>
        <v>0</v>
      </c>
      <c r="BQ111" s="79">
        <f t="shared" ca="1" si="96"/>
        <v>0</v>
      </c>
      <c r="BR111" s="79">
        <f t="shared" si="95"/>
        <v>0</v>
      </c>
      <c r="BS111" s="79">
        <f t="shared" ca="1" si="97"/>
        <v>0</v>
      </c>
    </row>
    <row r="112" spans="1:80" hidden="1" x14ac:dyDescent="0.3">
      <c r="A112" s="17" t="s">
        <v>210</v>
      </c>
      <c r="B112" s="46" t="s">
        <v>217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5">
        <f t="shared" si="102"/>
        <v>0</v>
      </c>
      <c r="BE112" s="31">
        <f t="shared" si="103"/>
        <v>0</v>
      </c>
      <c r="BF112" s="78">
        <f t="shared" ca="1" si="58"/>
        <v>0</v>
      </c>
      <c r="BG112" s="78">
        <f t="shared" ca="1" si="74"/>
        <v>0</v>
      </c>
      <c r="BH112" s="78">
        <f t="shared" ca="1" si="83"/>
        <v>0</v>
      </c>
      <c r="BI112" s="78">
        <f t="shared" ca="1" si="75"/>
        <v>0</v>
      </c>
      <c r="BJ112" s="78">
        <f t="shared" ca="1" si="76"/>
        <v>0</v>
      </c>
      <c r="BK112" s="78">
        <f t="shared" si="93"/>
        <v>0</v>
      </c>
      <c r="BL112" s="79">
        <f t="shared" ca="1" si="77"/>
        <v>0</v>
      </c>
      <c r="BM112" s="80">
        <f t="shared" ca="1" si="78"/>
        <v>0</v>
      </c>
      <c r="BN112" s="39"/>
      <c r="BO112" s="79">
        <f t="shared" ref="BO112:BO126" si="104">BO83</f>
        <v>0</v>
      </c>
      <c r="BP112" s="47">
        <f t="shared" ca="1" si="94"/>
        <v>0</v>
      </c>
      <c r="BQ112" s="79">
        <f t="shared" ref="BQ112:BQ118" ca="1" si="105">BO112*BP112</f>
        <v>0</v>
      </c>
      <c r="BR112" s="79">
        <f t="shared" si="95"/>
        <v>0</v>
      </c>
      <c r="BS112" s="79">
        <f t="shared" ref="BS112:BS118" ca="1" si="106">BQ112+BR112</f>
        <v>0</v>
      </c>
    </row>
    <row r="113" spans="1:80" hidden="1" x14ac:dyDescent="0.3">
      <c r="A113" s="17" t="s">
        <v>202</v>
      </c>
      <c r="B113" s="46" t="s">
        <v>201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5">
        <f t="shared" si="102"/>
        <v>0</v>
      </c>
      <c r="BE113" s="31">
        <f t="shared" si="103"/>
        <v>0</v>
      </c>
      <c r="BF113" s="78">
        <f t="shared" ca="1" si="58"/>
        <v>0</v>
      </c>
      <c r="BG113" s="78">
        <f t="shared" ca="1" si="74"/>
        <v>0</v>
      </c>
      <c r="BH113" s="78">
        <f t="shared" ca="1" si="83"/>
        <v>0</v>
      </c>
      <c r="BI113" s="78">
        <f t="shared" ca="1" si="75"/>
        <v>0</v>
      </c>
      <c r="BJ113" s="78">
        <f t="shared" ca="1" si="76"/>
        <v>0</v>
      </c>
      <c r="BK113" s="78">
        <f t="shared" si="93"/>
        <v>0</v>
      </c>
      <c r="BL113" s="79">
        <f t="shared" ca="1" si="77"/>
        <v>0</v>
      </c>
      <c r="BM113" s="80">
        <f t="shared" ca="1" si="78"/>
        <v>0</v>
      </c>
      <c r="BN113" s="39">
        <f>50-5-5-5-5-6-24</f>
        <v>0</v>
      </c>
      <c r="BO113" s="79">
        <f t="shared" si="104"/>
        <v>0</v>
      </c>
      <c r="BP113" s="47">
        <f t="shared" ca="1" si="94"/>
        <v>0</v>
      </c>
      <c r="BQ113" s="79">
        <f t="shared" ca="1" si="105"/>
        <v>0</v>
      </c>
      <c r="BR113" s="79">
        <f t="shared" si="95"/>
        <v>0</v>
      </c>
      <c r="BS113" s="79">
        <f t="shared" ca="1" si="106"/>
        <v>0</v>
      </c>
    </row>
    <row r="114" spans="1:80" x14ac:dyDescent="0.3">
      <c r="A114" s="17" t="s">
        <v>215</v>
      </c>
      <c r="B114" s="46"/>
      <c r="C114" s="24"/>
      <c r="D114" s="24">
        <v>6.5</v>
      </c>
      <c r="E114" s="24">
        <v>6.5</v>
      </c>
      <c r="F114" s="24"/>
      <c r="G114" s="24"/>
      <c r="H114" s="24">
        <v>6.5</v>
      </c>
      <c r="I114" s="24"/>
      <c r="J114" s="24">
        <v>6.5</v>
      </c>
      <c r="K114" s="24"/>
      <c r="L114" s="24"/>
      <c r="M114" s="24"/>
      <c r="N114" s="24"/>
      <c r="O114" s="24">
        <v>6.5</v>
      </c>
      <c r="P114" s="24"/>
      <c r="Q114" s="24"/>
      <c r="R114" s="24"/>
      <c r="S114" s="24"/>
      <c r="T114" s="24"/>
      <c r="U114" s="24">
        <v>6.5</v>
      </c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>
        <v>6.5</v>
      </c>
      <c r="AM114" s="24"/>
      <c r="AN114" s="24"/>
      <c r="AO114" s="24"/>
      <c r="AP114" s="24">
        <v>-6.5</v>
      </c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5">
        <f>IF(C114="b",5,0)+IF(D114="b",5,0)+IF(E114="b",5,0)+IF(F114="b",5,0)+IF(G114="b",5,0)+IF(H114="b",5,0)+IF(I114="b",5,0)+IF(J114="b",5,0)+IF(K114="b",5,0)+IF(L114="b",5,0)+IF(M114="b",5,0)+IF(N114="b",5,0)+IF(O114="b",5,0)+IF(P114="b",5,0)+IF(Q114="b",5,0)+IF(R114="b",5,0)+IF(S114="b",5,0)+IF(T114="b",5,0)+IF(U114="b",5,0)+IF(V114="b",5,0)+IF(W114="b",5,0)+IF(X114="b",5,0)+IF(Y114="b",5,0)+IF(Z114="b",5,0)+IF(AA114="b",5,0)+IF(AB114="b",5,0)+IF(AC114="b",5,0)+IF(AD114="b",5,0)+IF(AE114="b",5,0)+IF(AF114="b",5,0)+IF(AG114="b",5,0)+IF(AH114="b",5,0)+IF(AI114="b",5,0)+IF(AJ114="b",5,0)+IF(AK114="b",5,0)+IF(AL114="b",5,0)+IF(AM114="b",5,0)+IF(AN114="b",5,0)+IF(AO114="b",5,0)+IF(AP114="b",5,0)+IF(AQ114="b",5,0)+IF(AR114="b",5,0)+IF(AS114="b",5,0)+IF(AT114="b",5,0)+IF(AU114="b",5,0)+IF(AV114="b",5,0)+IF(AW114="b",5,0)+IF(AX114="b",5,0)+IF(AY114="b",5,0)+IF(AZ114="b",5,0)+IF(BA114="b",5,0)+IF(BC114="b",5,0)</f>
        <v>0</v>
      </c>
      <c r="BE114" s="31">
        <f t="shared" si="103"/>
        <v>0</v>
      </c>
      <c r="BF114" s="78">
        <f ca="1">IF(AND($C$1&lt;TODAY(),$C114&lt;0),$C114,0)+IF(AND($D$1&lt;TODAY(),$D114&lt;0),$D114,0)+IF(AND($E$1&lt;TODAY(),$E114&lt;0),$E114,0)+IF(AND($F$1&lt;TODAY(),$F114&lt;0),$F114,0)+IF(AND($G$1&lt;TODAY(),$G114&lt;0),$G114,0)+IF(AND($H$1&lt;TODAY(),$H114&lt;0),$H114,0)+IF(AND($I$1&lt;TODAY(),$I114&lt;0),$I114,0)+IF(AND($J$1&lt;TODAY(),$J114&lt;0),$J114,0)+IF(AND($K$1&lt;TODAY(),$K114&lt;0),$K114,0)+IF(AND($L$1&lt;TODAY(),$L114&lt;0),$L114,0)+IF(AND($M$1&lt;TODAY(),$M114&lt;0),$M114,0)+IF(AND($N$1&lt;TODAY(),$N114&lt;0),$N114,0)+IF(AND($O$1&lt;TODAY(),$O114&lt;0),$O114,0)+IF(AND($P$1&lt;TODAY(),$P114&lt;0),$P114,0)+IF(AND($Q$1&lt;TODAY(),$Q114&lt;0),$Q114,0)+IF(AND($R$1&lt;TODAY(),$R114&lt;0),$R114,0)+IF(AND($S$1&lt;TODAY(),$S114&lt;0),$S114,0)+IF(AND($T$1&lt;TODAY(),$T114&lt;0),$T114,0)+IF(AND($U$1&lt;TODAY(),$U114&lt;0),$U114,0)+IF(AND($V$1&lt;TODAY(),$V114&lt;0),$V114,0)+IF(AND($W$1&lt;TODAY(),$W114&lt;0),$W114,0)+IF(AND($X$1&lt;TODAY(),$X114&lt;0),$X114,0)+IF(AND($Y$1&lt;TODAY(),$Y114&lt;0),$Y114,0)+IF(AND($Z$1&lt;TODAY(),$Z114&lt;0),$Z114,0)+IF(AND($AA$1&lt;TODAY(),$AA114&lt;0),$AA114,0)+IF(AND($AB$1&lt;TODAY(),$AB114&lt;0),$AB114,0)+IF(AND($AC$1&lt;TODAY(),$AC114&lt;0),$AC114,0)+IF(AND($AD$1&lt;TODAY(),$AD114&lt;0),$AD114,0)+IF(AND($AE$1&lt;TODAY(),$AE114&lt;0),$AE114,0)+IF(AND($AF$1&lt;TODAY(),$AF114&lt;0),$AF114,0)+IF(AND($AG$1&lt;TODAY(),$AG114&lt;0),$AG114,0)+IF(AND($AH$1&lt;TODAY(),$AH114&lt;0),$AH114,0)+IF(AND($AI$1&lt;TODAY(),$AI114&lt;0),$AI114,0)+IF(AND($AJ$1&lt;TODAY(),$AJ114&lt;0),$AJ114,0)+IF(AND($AK$1&lt;TODAY(),$AK114&lt;0),$AK114,0)+IF(AND($AL$1&lt;TODAY(),$AL114&lt;0),$AL114,0)+IF(AND($AM$1&lt;=TODAY(),$AM114&lt;0),$AM114,0)+IF(AND($AN$1&lt;TODAY(),$AN114&lt;0),$AN114,0)+IF(AND($AO$1&lt;TODAY(),$AO114&lt;0),$AO114,0)+IF(AND($AP$1&lt;TODAY(),$AP114&lt;0),$AP114,0)+IF(AND($AQ$1&lt;TODAY(),$AQ114&lt;0),$AQ114,0)+IF(AND($AR$1&lt;TODAY(),$AR114&lt;0),$AR114,0)+IF(AND($AS$1&lt;TODAY(),$AS114&lt;0),$AS114,0)+IF(AND($AT$1&lt;TODAY(),$AT114&lt;0),$AT114,0)+IF(AND($AU$1&lt;TODAY(),$AU114&lt;0),$AU114,0)+IF(AND($AV$1&lt;TODAY(),$AV114&lt;0),$AV114,0)+IF(AND($AW$1&lt;TODAY(),$AW114&lt;0),$AW114,0)+IF(AND($AX$1&lt;TODAY(),$AX114&lt;0),$AX114,0)+IF(AND($AY$1&lt;TODAY(),$AY114&lt;0),$AY114,0)+IF(AND($AZ$1&lt;TODAY(),$AZ114&lt;0),$AZ114,0)+IF(AND($BA$1&lt;TODAY(),$BA114&lt;0),$BA114,0)+IF(AND($BC$1&lt;TODAY(),$BC114&lt;0),$BC114,0)</f>
        <v>-6.5</v>
      </c>
      <c r="BG114" s="78">
        <f t="shared" ca="1" si="74"/>
        <v>0</v>
      </c>
      <c r="BH114" s="78">
        <f t="shared" ca="1" si="83"/>
        <v>0</v>
      </c>
      <c r="BI114" s="78">
        <f t="shared" ca="1" si="75"/>
        <v>45.5</v>
      </c>
      <c r="BJ114" s="78">
        <f t="shared" ca="1" si="76"/>
        <v>45.5</v>
      </c>
      <c r="BK114" s="78">
        <f t="shared" si="93"/>
        <v>-41.432307692307688</v>
      </c>
      <c r="BL114" s="79">
        <f t="shared" ca="1" si="77"/>
        <v>4.0676923076923117</v>
      </c>
      <c r="BM114" s="80">
        <f t="shared" ca="1" si="78"/>
        <v>8</v>
      </c>
      <c r="BN114" s="39"/>
      <c r="BO114" s="79">
        <f>BO85</f>
        <v>0</v>
      </c>
      <c r="BP114" s="47">
        <f t="shared" ca="1" si="94"/>
        <v>1.7857142857142856E-2</v>
      </c>
      <c r="BQ114" s="79">
        <f t="shared" ca="1" si="105"/>
        <v>0</v>
      </c>
      <c r="BR114" s="79">
        <f t="shared" si="95"/>
        <v>0</v>
      </c>
      <c r="BS114" s="79">
        <f t="shared" ca="1" si="106"/>
        <v>0</v>
      </c>
    </row>
    <row r="115" spans="1:80" hidden="1" x14ac:dyDescent="0.3">
      <c r="A115" s="17" t="s">
        <v>203</v>
      </c>
      <c r="B115" s="46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5">
        <f t="shared" si="102"/>
        <v>0</v>
      </c>
      <c r="BE115" s="31">
        <f t="shared" si="103"/>
        <v>0</v>
      </c>
      <c r="BF115" s="78">
        <f t="shared" ca="1" si="58"/>
        <v>0</v>
      </c>
      <c r="BG115" s="78">
        <f t="shared" ca="1" si="74"/>
        <v>0</v>
      </c>
      <c r="BH115" s="78">
        <f t="shared" ca="1" si="83"/>
        <v>0</v>
      </c>
      <c r="BI115" s="78">
        <f t="shared" ca="1" si="75"/>
        <v>0</v>
      </c>
      <c r="BJ115" s="78">
        <f t="shared" ca="1" si="76"/>
        <v>0</v>
      </c>
      <c r="BK115" s="78">
        <f t="shared" si="93"/>
        <v>0</v>
      </c>
      <c r="BL115" s="79">
        <f t="shared" ca="1" si="77"/>
        <v>0</v>
      </c>
      <c r="BM115" s="80">
        <f t="shared" ca="1" si="78"/>
        <v>0</v>
      </c>
      <c r="BN115" s="39"/>
      <c r="BO115" s="79">
        <f t="shared" si="104"/>
        <v>0</v>
      </c>
      <c r="BP115" s="47">
        <f t="shared" ca="1" si="94"/>
        <v>0</v>
      </c>
      <c r="BQ115" s="79">
        <f t="shared" ca="1" si="105"/>
        <v>0</v>
      </c>
      <c r="BR115" s="79">
        <f t="shared" si="95"/>
        <v>0</v>
      </c>
      <c r="BS115" s="79">
        <f t="shared" ca="1" si="106"/>
        <v>0</v>
      </c>
    </row>
    <row r="116" spans="1:80" hidden="1" x14ac:dyDescent="0.3">
      <c r="A116" s="17" t="s">
        <v>204</v>
      </c>
      <c r="B116" s="46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5">
        <f t="shared" si="102"/>
        <v>0</v>
      </c>
      <c r="BE116" s="31">
        <f t="shared" si="103"/>
        <v>0</v>
      </c>
      <c r="BF116" s="78">
        <f t="shared" ca="1" si="58"/>
        <v>0</v>
      </c>
      <c r="BG116" s="78">
        <f t="shared" ca="1" si="74"/>
        <v>0</v>
      </c>
      <c r="BH116" s="78">
        <f t="shared" ca="1" si="83"/>
        <v>0</v>
      </c>
      <c r="BI116" s="78">
        <f t="shared" ca="1" si="75"/>
        <v>0</v>
      </c>
      <c r="BJ116" s="78">
        <f t="shared" ca="1" si="76"/>
        <v>0</v>
      </c>
      <c r="BK116" s="78">
        <f t="shared" si="93"/>
        <v>0</v>
      </c>
      <c r="BL116" s="79">
        <f t="shared" ca="1" si="77"/>
        <v>0</v>
      </c>
      <c r="BM116" s="80">
        <f t="shared" ca="1" si="78"/>
        <v>0</v>
      </c>
      <c r="BN116" s="39"/>
      <c r="BO116" s="79">
        <f t="shared" si="104"/>
        <v>0</v>
      </c>
      <c r="BP116" s="47">
        <f t="shared" ca="1" si="94"/>
        <v>0</v>
      </c>
      <c r="BQ116" s="79">
        <f t="shared" ca="1" si="105"/>
        <v>0</v>
      </c>
      <c r="BR116" s="79">
        <f t="shared" si="95"/>
        <v>0</v>
      </c>
      <c r="BS116" s="79">
        <f t="shared" ca="1" si="106"/>
        <v>0</v>
      </c>
    </row>
    <row r="117" spans="1:80" hidden="1" x14ac:dyDescent="0.3">
      <c r="A117" s="17" t="s">
        <v>205</v>
      </c>
      <c r="B117" s="46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5">
        <f t="shared" si="102"/>
        <v>0</v>
      </c>
      <c r="BE117" s="31">
        <f t="shared" si="103"/>
        <v>0</v>
      </c>
      <c r="BF117" s="78">
        <f t="shared" ca="1" si="58"/>
        <v>0</v>
      </c>
      <c r="BG117" s="78">
        <f t="shared" ca="1" si="74"/>
        <v>0</v>
      </c>
      <c r="BH117" s="78">
        <f t="shared" ca="1" si="83"/>
        <v>0</v>
      </c>
      <c r="BI117" s="78">
        <f t="shared" ca="1" si="75"/>
        <v>0</v>
      </c>
      <c r="BJ117" s="78">
        <f t="shared" ca="1" si="76"/>
        <v>0</v>
      </c>
      <c r="BK117" s="78">
        <f t="shared" si="93"/>
        <v>0</v>
      </c>
      <c r="BL117" s="79">
        <f t="shared" ca="1" si="77"/>
        <v>0</v>
      </c>
      <c r="BM117" s="80">
        <f t="shared" ca="1" si="78"/>
        <v>0</v>
      </c>
      <c r="BN117" s="39"/>
      <c r="BO117" s="79">
        <f t="shared" si="104"/>
        <v>0</v>
      </c>
      <c r="BP117" s="47">
        <f t="shared" ca="1" si="94"/>
        <v>0</v>
      </c>
      <c r="BQ117" s="79">
        <f t="shared" ca="1" si="105"/>
        <v>0</v>
      </c>
      <c r="BR117" s="79">
        <f t="shared" si="95"/>
        <v>0</v>
      </c>
      <c r="BS117" s="79">
        <f t="shared" ca="1" si="106"/>
        <v>0</v>
      </c>
    </row>
    <row r="118" spans="1:80" ht="13.5" hidden="1" customHeight="1" x14ac:dyDescent="0.3">
      <c r="A118" s="17" t="s">
        <v>206</v>
      </c>
      <c r="B118" s="46" t="s">
        <v>208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5">
        <f t="shared" ref="BD118:BD120" si="107">IF(C118="b",5,0)+IF(D118="b",5,0)+IF(E118="b",5,0)+IF(F118="b",5,0)+IF(G118="b",5,0)+IF(H118="b",5,0)+IF(I118="b",5,0)+IF(J118="b",5,0)+IF(K118="b",5,0)+IF(L118="b",5,0)+IF(M118="b",5,0)+IF(N118="b",5,0)+IF(O118="b",5,0)+IF(P118="b",5,0)+IF(Q118="b",5,0)+IF(R118="b",5,0)+IF(S118="b",5,0)+IF(T118="b",5,0)+IF(U118="b",5,0)+IF(V118="b",5,0)+IF(W118="b",5,0)+IF(X118="b",5,0)+IF(Y118="b",5,0)+IF(Z118="b",5,0)+IF(AA118="b",5,0)+IF(AB118="b",5,0)+IF(AC118="b",5,0)+IF(AD118="b",5,0)+IF(AE118="b",5,0)+IF(AF118="b",5,0)+IF(AG118="b",5,0)+IF(AH118="b",5,0)+IF(AI118="b",5,0)+IF(AJ118="b",5,0)+IF(AK118="b",5,0)+IF(AL118="b",5,0)+IF(AM118="b",5,0)+IF(AN118="b",5,0)+IF(AO118="b",5,0)+IF(AP118="b",5,0)+IF(AQ118="b",5,0)+IF(AR118="b",5,0)+IF(AS118="b",5,0)+IF(AT118="b",5,0)+IF(AU118="b",5,0)+IF(AV118="b",5,0)+IF(AW118="b",5,0)+IF(AX118="b",5,0)+IF(AY118="b",5,0)+IF(AZ118="b",5,0)+IF(BA118="b",5,0)+IF(BC118="b",5,0)</f>
        <v>0</v>
      </c>
      <c r="BE118" s="31">
        <f t="shared" ref="BE118:BE120" si="108">BD118</f>
        <v>0</v>
      </c>
      <c r="BF118" s="78">
        <f ca="1">IF(AND($C$1&lt;TODAY(),$C118&lt;0),$C118,0)+IF(AND($D$1&lt;TODAY(),$D118&lt;0),$D118,0)+IF(AND($E$1&lt;TODAY(),$E118&lt;0),$E118,0)+IF(AND($F$1&lt;TODAY(),$F118&lt;0),$F118,0)+IF(AND($G$1&lt;TODAY(),$G118&lt;0),$G118,0)+IF(AND($H$1&lt;TODAY(),$H118&lt;0),$H118,0)+IF(AND($I$1&lt;TODAY(),$I118&lt;0),$I118,0)+IF(AND($J$1&lt;TODAY(),$J118&lt;0),$J118,0)+IF(AND($K$1&lt;TODAY(),$K118&lt;0),$K118,0)+IF(AND($L$1&lt;TODAY(),$L118&lt;0),$L118,0)+IF(AND($M$1&lt;TODAY(),$M118&lt;0),$M118,0)+IF(AND($N$1&lt;TODAY(),$N118&lt;0),$N118,0)+IF(AND($O$1&lt;TODAY(),$O118&lt;0),$O118,0)+IF(AND($P$1&lt;TODAY(),$P118&lt;0),$P118,0)+IF(AND($Q$1&lt;TODAY(),$Q118&lt;0),$Q118,0)+IF(AND($R$1&lt;TODAY(),$R118&lt;0),$R118,0)+IF(AND($S$1&lt;TODAY(),$S118&lt;0),$S118,0)+IF(AND($T$1&lt;TODAY(),$T118&lt;0),$T118,0)+IF(AND($U$1&lt;TODAY(),$U118&lt;0),$U118,0)+IF(AND($V$1&lt;TODAY(),$V118&lt;0),$V118,0)+IF(AND($W$1&lt;TODAY(),$W118&lt;0),$W118,0)+IF(AND($X$1&lt;TODAY(),$X118&lt;0),$X118,0)+IF(AND($Y$1&lt;TODAY(),$Y118&lt;0),$Y118,0)+IF(AND($Z$1&lt;TODAY(),$Z118&lt;0),$Z118,0)+IF(AND($AA$1&lt;TODAY(),$AA118&lt;0),$AA118,0)+IF(AND($AB$1&lt;TODAY(),$AB118&lt;0),$AB118,0)+IF(AND($AC$1&lt;TODAY(),$AC118&lt;0),$AC118,0)+IF(AND($AD$1&lt;TODAY(),$AD118&lt;0),$AD118,0)+IF(AND($AE$1&lt;TODAY(),$AE118&lt;0),$AE118,0)+IF(AND($AF$1&lt;TODAY(),$AF118&lt;0),$AF118,0)+IF(AND($AG$1&lt;TODAY(),$AG118&lt;0),$AG118,0)+IF(AND($AH$1&lt;TODAY(),$AH118&lt;0),$AH118,0)+IF(AND($AI$1&lt;TODAY(),$AI118&lt;0),$AI118,0)+IF(AND($AJ$1&lt;TODAY(),$AJ118&lt;0),$AJ118,0)+IF(AND($AK$1&lt;TODAY(),$AK118&lt;0),$AK118,0)+IF(AND($AL$1&lt;TODAY(),$AL118&lt;0),$AL118,0)+IF(AND($AM$1&lt;=TODAY(),$AM118&lt;0),$AM118,0)+IF(AND($AN$1&lt;TODAY(),$AN118&lt;0),$AN118,0)+IF(AND($AO$1&lt;TODAY(),$AO118&lt;0),$AO118,0)+IF(AND($AP$1&lt;TODAY(),$AP118&lt;0),$AP118,0)+IF(AND($AQ$1&lt;TODAY(),$AQ118&lt;0),$AQ118,0)+IF(AND($AR$1&lt;TODAY(),$AR118&lt;0),$AR118,0)+IF(AND($AS$1&lt;TODAY(),$AS118&lt;0),$AS118,0)+IF(AND($AT$1&lt;TODAY(),$AT118&lt;0),$AT118,0)+IF(AND($AU$1&lt;TODAY(),$AU118&lt;0),$AU118,0)+IF(AND($AV$1&lt;TODAY(),$AV118&lt;0),$AV118,0)+IF(AND($AW$1&lt;TODAY(),$AW118&lt;0),$AW118,0)+IF(AND($AX$1&lt;TODAY(),$AX118&lt;0),$AX118,0)+IF(AND($AY$1&lt;TODAY(),$AY118&lt;0),$AY118,0)+IF(AND($AZ$1&lt;TODAY(),$AZ118&lt;0),$AZ118,0)+IF(AND($BA$1&lt;TODAY(),$BA118&lt;0),$BA118,0)+IF(AND($BB$1&lt;TODAY(),$BB118&lt;0),$BB118,0)+IF(AND($BC$1&lt;TODAY(),$BC118&lt;0),$BC118,0)</f>
        <v>0</v>
      </c>
      <c r="BG118" s="78">
        <f t="shared" ca="1" si="74"/>
        <v>0</v>
      </c>
      <c r="BH118" s="78">
        <f t="shared" ca="1" si="83"/>
        <v>0</v>
      </c>
      <c r="BI118" s="78">
        <f t="shared" ca="1" si="75"/>
        <v>0</v>
      </c>
      <c r="BJ118" s="78">
        <f t="shared" ca="1" si="76"/>
        <v>0</v>
      </c>
      <c r="BK118" s="78">
        <f t="shared" si="93"/>
        <v>0</v>
      </c>
      <c r="BL118" s="79">
        <f t="shared" ca="1" si="77"/>
        <v>0</v>
      </c>
      <c r="BM118" s="80">
        <f t="shared" ca="1" si="78"/>
        <v>0</v>
      </c>
      <c r="BN118" s="39"/>
      <c r="BO118" s="79">
        <f t="shared" si="104"/>
        <v>0</v>
      </c>
      <c r="BP118" s="47">
        <f t="shared" ca="1" si="94"/>
        <v>0</v>
      </c>
      <c r="BQ118" s="79">
        <f t="shared" ca="1" si="105"/>
        <v>0</v>
      </c>
      <c r="BR118" s="79">
        <f t="shared" si="95"/>
        <v>0</v>
      </c>
      <c r="BS118" s="79">
        <f t="shared" ca="1" si="106"/>
        <v>0</v>
      </c>
    </row>
    <row r="119" spans="1:80" hidden="1" x14ac:dyDescent="0.3">
      <c r="A119" s="17" t="s">
        <v>207</v>
      </c>
      <c r="B119" s="46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5">
        <f t="shared" si="107"/>
        <v>0</v>
      </c>
      <c r="BE119" s="31">
        <f t="shared" si="108"/>
        <v>0</v>
      </c>
      <c r="BF119" s="78">
        <f ca="1">IF(AND($C$1&lt;TODAY(),$C119&lt;0),$C119,0)+IF(AND($D$1&lt;TODAY(),$D119&lt;0),$D119,0)+IF(AND($E$1&lt;TODAY(),$E119&lt;0),$E119,0)+IF(AND($F$1&lt;TODAY(),$F119&lt;0),$F119,0)+IF(AND($G$1&lt;TODAY(),$G119&lt;0),$G119,0)+IF(AND($H$1&lt;TODAY(),$H119&lt;0),$H119,0)+IF(AND($I$1&lt;TODAY(),$I119&lt;0),$I119,0)+IF(AND($J$1&lt;TODAY(),$J119&lt;0),$J119,0)+IF(AND($K$1&lt;TODAY(),$K119&lt;0),$K119,0)+IF(AND($L$1&lt;TODAY(),$L119&lt;0),$L119,0)+IF(AND($M$1&lt;TODAY(),$M119&lt;0),$M119,0)+IF(AND($N$1&lt;TODAY(),$N119&lt;0),$N119,0)+IF(AND($O$1&lt;TODAY(),$O119&lt;0),$O119,0)+IF(AND($P$1&lt;TODAY(),$P119&lt;0),$P119,0)+IF(AND($Q$1&lt;TODAY(),$Q119&lt;0),$Q119,0)+IF(AND($R$1&lt;TODAY(),$R119&lt;0),$R119,0)+IF(AND($S$1&lt;TODAY(),$S119&lt;0),$S119,0)+IF(AND($T$1&lt;TODAY(),$T119&lt;0),$T119,0)+IF(AND($U$1&lt;TODAY(),$U119&lt;0),$U119,0)+IF(AND($V$1&lt;TODAY(),$V119&lt;0),$V119,0)+IF(AND($W$1&lt;TODAY(),$W119&lt;0),$W119,0)+IF(AND($X$1&lt;TODAY(),$X119&lt;0),$X119,0)+IF(AND($Y$1&lt;TODAY(),$Y119&lt;0),$Y119,0)+IF(AND($Z$1&lt;TODAY(),$Z119&lt;0),$Z119,0)+IF(AND($AA$1&lt;TODAY(),$AA119&lt;0),$AA119,0)+IF(AND($AB$1&lt;TODAY(),$AB119&lt;0),$AB119,0)+IF(AND($AC$1&lt;TODAY(),$AC119&lt;0),$AC119,0)+IF(AND($AD$1&lt;TODAY(),$AD119&lt;0),$AD119,0)+IF(AND($AE$1&lt;TODAY(),$AE119&lt;0),$AE119,0)+IF(AND($AF$1&lt;TODAY(),$AF119&lt;0),$AF119,0)+IF(AND($AG$1&lt;TODAY(),$AG119&lt;0),$AG119,0)+IF(AND($AH$1&lt;TODAY(),$AH119&lt;0),$AH119,0)+IF(AND($AI$1&lt;TODAY(),$AI119&lt;0),$AI119,0)+IF(AND($AJ$1&lt;TODAY(),$AJ119&lt;0),$AJ119,0)+IF(AND($AK$1&lt;TODAY(),$AK119&lt;0),$AK119,0)+IF(AND($AL$1&lt;TODAY(),$AL119&lt;0),$AL119,0)+IF(AND($AM$1&lt;=TODAY(),$AM119&lt;0),$AM119,0)+IF(AND($AN$1&lt;TODAY(),$AN119&lt;0),$AN119,0)+IF(AND($AO$1&lt;TODAY(),$AO119&lt;0),$AO119,0)+IF(AND($AP$1&lt;TODAY(),$AP119&lt;0),$AP119,0)+IF(AND($AQ$1&lt;TODAY(),$AQ119&lt;0),$AQ119,0)+IF(AND($AR$1&lt;TODAY(),$AR119&lt;0),$AR119,0)+IF(AND($AS$1&lt;TODAY(),$AS119&lt;0),$AS119,0)+IF(AND($AT$1&lt;TODAY(),$AT119&lt;0),$AT119,0)+IF(AND($AU$1&lt;TODAY(),$AU119&lt;0),$AU119,0)+IF(AND($AV$1&lt;TODAY(),$AV119&lt;0),$AV119,0)+IF(AND($AW$1&lt;TODAY(),$AW119&lt;0),$AW119,0)+IF(AND($AX$1&lt;TODAY(),$AX119&lt;0),$AX119,0)+IF(AND($AY$1&lt;TODAY(),$AY119&lt;0),$AY119,0)+IF(AND($AZ$1&lt;TODAY(),$AZ119&lt;0),$AZ119,0)+IF(AND($BA$1&lt;TODAY(),$BA119&lt;0),$BA119,0)+IF(AND($BB$1&lt;TODAY(),$BB119&lt;0),$BB119,0)+IF(AND($BC$1&lt;TODAY(),$BC119&lt;0),$BC119,0)</f>
        <v>0</v>
      </c>
      <c r="BG119" s="78">
        <f t="shared" ca="1" si="74"/>
        <v>0</v>
      </c>
      <c r="BH119" s="78">
        <f t="shared" ca="1" si="83"/>
        <v>0</v>
      </c>
      <c r="BI119" s="78">
        <f t="shared" ca="1" si="75"/>
        <v>0</v>
      </c>
      <c r="BJ119" s="78">
        <f t="shared" ca="1" si="76"/>
        <v>0</v>
      </c>
      <c r="BK119" s="78">
        <f t="shared" si="93"/>
        <v>0</v>
      </c>
      <c r="BL119" s="79">
        <f t="shared" ca="1" si="77"/>
        <v>0</v>
      </c>
      <c r="BM119" s="80">
        <f t="shared" ca="1" si="78"/>
        <v>0</v>
      </c>
      <c r="BN119" s="39"/>
      <c r="BO119" s="79">
        <f t="shared" si="104"/>
        <v>0</v>
      </c>
      <c r="BP119" s="47">
        <f t="shared" ca="1" si="94"/>
        <v>0</v>
      </c>
      <c r="BQ119" s="79">
        <f t="shared" ref="BQ119" ca="1" si="109">BO119*BP119</f>
        <v>0</v>
      </c>
      <c r="BR119" s="79">
        <f t="shared" si="95"/>
        <v>0</v>
      </c>
      <c r="BS119" s="79">
        <f t="shared" ref="BS119" ca="1" si="110">BQ119+BR119</f>
        <v>0</v>
      </c>
    </row>
    <row r="120" spans="1:80" hidden="1" x14ac:dyDescent="0.3">
      <c r="A120" s="17" t="s">
        <v>211</v>
      </c>
      <c r="B120" s="46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5">
        <f t="shared" si="107"/>
        <v>0</v>
      </c>
      <c r="BE120" s="31">
        <f t="shared" si="108"/>
        <v>0</v>
      </c>
      <c r="BF120" s="78">
        <f ca="1">IF(AND($C$1&lt;TODAY(),$C120&lt;0),$C120,0)+IF(AND($D$1&lt;TODAY(),$D120&lt;0),$D120,0)+IF(AND($E$1&lt;TODAY(),$E120&lt;0),$E120,0)+IF(AND($F$1&lt;TODAY(),$F120&lt;0),$F120,0)+IF(AND($G$1&lt;TODAY(),$G120&lt;0),$G120,0)+IF(AND($H$1&lt;TODAY(),$H120&lt;0),$H120,0)+IF(AND($I$1&lt;TODAY(),$I120&lt;0),$I120,0)+IF(AND($J$1&lt;TODAY(),$J120&lt;0),$J120,0)+IF(AND($K$1&lt;TODAY(),$K120&lt;0),$K120,0)+IF(AND($L$1&lt;TODAY(),$L120&lt;0),$L120,0)+IF(AND($M$1&lt;TODAY(),$M120&lt;0),$M120,0)+IF(AND($N$1&lt;TODAY(),$N120&lt;0),$N120,0)+IF(AND($O$1&lt;TODAY(),$O120&lt;0),$O120,0)+IF(AND($P$1&lt;TODAY(),$P120&lt;0),$P120,0)+IF(AND($Q$1&lt;TODAY(),$Q120&lt;0),$Q120,0)+IF(AND($R$1&lt;TODAY(),$R120&lt;0),$R120,0)+IF(AND($S$1&lt;TODAY(),$S120&lt;0),$S120,0)+IF(AND($T$1&lt;TODAY(),$T120&lt;0),$T120,0)+IF(AND($U$1&lt;TODAY(),$U120&lt;0),$U120,0)+IF(AND($V$1&lt;TODAY(),$V120&lt;0),$V120,0)+IF(AND($W$1&lt;TODAY(),$W120&lt;0),$W120,0)+IF(AND($X$1&lt;TODAY(),$X120&lt;0),$X120,0)+IF(AND($Y$1&lt;TODAY(),$Y120&lt;0),$Y120,0)+IF(AND($Z$1&lt;TODAY(),$Z120&lt;0),$Z120,0)+IF(AND($AA$1&lt;TODAY(),$AA120&lt;0),$AA120,0)+IF(AND($AB$1&lt;TODAY(),$AB120&lt;0),$AB120,0)+IF(AND($AC$1&lt;TODAY(),$AC120&lt;0),$AC120,0)+IF(AND($AD$1&lt;TODAY(),$AD120&lt;0),$AD120,0)+IF(AND($AE$1&lt;TODAY(),$AE120&lt;0),$AE120,0)+IF(AND($AF$1&lt;TODAY(),$AF120&lt;0),$AF120,0)+IF(AND($AG$1&lt;TODAY(),$AG120&lt;0),$AG120,0)+IF(AND($AH$1&lt;TODAY(),$AH120&lt;0),$AH120,0)+IF(AND($AI$1&lt;TODAY(),$AI120&lt;0),$AI120,0)+IF(AND($AJ$1&lt;TODAY(),$AJ120&lt;0),$AJ120,0)+IF(AND($AK$1&lt;TODAY(),$AK120&lt;0),$AK120,0)+IF(AND($AL$1&lt;TODAY(),$AL120&lt;0),$AL120,0)+IF(AND($AM$1&lt;=TODAY(),$AM120&lt;0),$AM120,0)+IF(AND($AN$1&lt;TODAY(),$AN120&lt;0),$AN120,0)+IF(AND($AO$1&lt;TODAY(),$AO120&lt;0),$AO120,0)+IF(AND($AP$1&lt;TODAY(),$AP120&lt;0),$AP120,0)+IF(AND($AQ$1&lt;TODAY(),$AQ120&lt;0),$AQ120,0)+IF(AND($AR$1&lt;TODAY(),$AR120&lt;0),$AR120,0)+IF(AND($AS$1&lt;TODAY(),$AS120&lt;0),$AS120,0)+IF(AND($AT$1&lt;TODAY(),$AT120&lt;0),$AT120,0)+IF(AND($AU$1&lt;TODAY(),$AU120&lt;0),$AU120,0)+IF(AND($AV$1&lt;TODAY(),$AV120&lt;0),$AV120,0)+IF(AND($AW$1&lt;TODAY(),$AW120&lt;0),$AW120,0)+IF(AND($AX$1&lt;TODAY(),$AX120&lt;0),$AX120,0)+IF(AND($AY$1&lt;TODAY(),$AY120&lt;0),$AY120,0)+IF(AND($AZ$1&lt;TODAY(),$AZ120&lt;0),$AZ120,0)+IF(AND($BA$1&lt;TODAY(),$BA120&lt;0),$BA120,0)+IF(AND($BB$1&lt;TODAY(),$BB120&lt;0),$BB120,0)+IF(AND($BC$1&lt;TODAY(),$BC120&lt;0),$BC120,0)</f>
        <v>0</v>
      </c>
      <c r="BG120" s="78">
        <f t="shared" ca="1" si="74"/>
        <v>0</v>
      </c>
      <c r="BH120" s="78">
        <f t="shared" ca="1" si="83"/>
        <v>0</v>
      </c>
      <c r="BI120" s="78">
        <f t="shared" ca="1" si="75"/>
        <v>0</v>
      </c>
      <c r="BJ120" s="78">
        <f t="shared" ca="1" si="76"/>
        <v>0</v>
      </c>
      <c r="BK120" s="78">
        <f t="shared" si="93"/>
        <v>0</v>
      </c>
      <c r="BL120" s="79">
        <f t="shared" ca="1" si="77"/>
        <v>0</v>
      </c>
      <c r="BM120" s="80">
        <f t="shared" ca="1" si="78"/>
        <v>0</v>
      </c>
      <c r="BN120" s="39"/>
      <c r="BO120" s="79">
        <f t="shared" si="104"/>
        <v>0</v>
      </c>
      <c r="BP120" s="47">
        <f t="shared" ca="1" si="94"/>
        <v>0</v>
      </c>
      <c r="BQ120" s="79">
        <f t="shared" ref="BQ120" ca="1" si="111">BO120*BP120</f>
        <v>0</v>
      </c>
      <c r="BR120" s="79">
        <f t="shared" si="95"/>
        <v>0</v>
      </c>
      <c r="BS120" s="79">
        <f t="shared" ref="BS120" ca="1" si="112">BQ120+BR120</f>
        <v>0</v>
      </c>
    </row>
    <row r="121" spans="1:80" x14ac:dyDescent="0.3">
      <c r="A121" s="17" t="s">
        <v>213</v>
      </c>
      <c r="B121" s="46"/>
      <c r="C121" s="24"/>
      <c r="D121" s="24"/>
      <c r="E121" s="24"/>
      <c r="F121" s="24"/>
      <c r="G121" s="24"/>
      <c r="H121" s="24">
        <v>6.5</v>
      </c>
      <c r="I121" s="24"/>
      <c r="J121" s="24">
        <v>6.5</v>
      </c>
      <c r="K121" s="24">
        <v>6.5</v>
      </c>
      <c r="L121" s="24">
        <v>6.5</v>
      </c>
      <c r="M121" s="24">
        <v>6.5</v>
      </c>
      <c r="N121" s="24">
        <v>6.5</v>
      </c>
      <c r="O121" s="24">
        <v>6.5</v>
      </c>
      <c r="P121" s="24">
        <v>6.5</v>
      </c>
      <c r="Q121" s="24">
        <v>6.5</v>
      </c>
      <c r="R121" s="24">
        <v>6.5</v>
      </c>
      <c r="S121" s="24">
        <v>6.5</v>
      </c>
      <c r="T121" s="24">
        <v>6.5</v>
      </c>
      <c r="U121" s="24">
        <v>6.5</v>
      </c>
      <c r="V121" s="24">
        <v>6.5</v>
      </c>
      <c r="W121" s="24">
        <v>6.5</v>
      </c>
      <c r="X121" s="24">
        <v>6.5</v>
      </c>
      <c r="Y121" s="24"/>
      <c r="Z121" s="24"/>
      <c r="AA121" s="24">
        <v>6.5</v>
      </c>
      <c r="AB121" s="24">
        <v>6.5</v>
      </c>
      <c r="AC121" s="24">
        <v>6.5</v>
      </c>
      <c r="AD121" s="24"/>
      <c r="AE121" s="24"/>
      <c r="AF121" s="24"/>
      <c r="AG121" s="24">
        <v>6.5</v>
      </c>
      <c r="AH121" s="24"/>
      <c r="AI121" s="24"/>
      <c r="AJ121" s="24"/>
      <c r="AK121" s="24"/>
      <c r="AL121" s="24">
        <v>6.5</v>
      </c>
      <c r="AM121" s="24">
        <v>6.5</v>
      </c>
      <c r="AN121" s="24">
        <v>6.5</v>
      </c>
      <c r="AO121" s="24">
        <v>6.5</v>
      </c>
      <c r="AP121" s="24">
        <v>6.5</v>
      </c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5">
        <f t="shared" ref="BD121:BD128" si="113">IF(C121="b",5,0)+IF(D121="b",5,0)+IF(E121="b",5,0)+IF(F121="b",5,0)+IF(G121="b",5,0)+IF(H121="b",5,0)+IF(I121="b",5,0)+IF(J121="b",5,0)+IF(K121="b",5,0)+IF(L121="b",5,0)+IF(M121="b",5,0)+IF(N121="b",5,0)+IF(O121="b",5,0)+IF(P121="b",5,0)+IF(Q121="b",5,0)+IF(R121="b",5,0)+IF(S121="b",5,0)+IF(T121="b",5,0)+IF(U121="b",5,0)+IF(V121="b",5,0)+IF(W121="b",5,0)+IF(X121="b",5,0)+IF(Y121="b",5,0)+IF(Z121="b",5,0)+IF(AA121="b",5,0)+IF(AB121="b",5,0)+IF(AC121="b",5,0)+IF(AD121="b",5,0)+IF(AE121="b",5,0)+IF(AF121="b",5,0)+IF(AG121="b",5,0)+IF(AH121="b",5,0)+IF(AI121="b",5,0)+IF(AJ121="b",5,0)+IF(AK121="b",5,0)+IF(AL121="b",5,0)+IF(AM121="b",5,0)+IF(AN121="b",5,0)+IF(AO121="b",5,0)+IF(AP121="b",5,0)+IF(AQ121="b",5,0)+IF(AR121="b",5,0)+IF(AS121="b",5,0)+IF(AT121="b",5,0)+IF(AU121="b",5,0)+IF(AV121="b",5,0)+IF(AW121="b",5,0)+IF(AX121="b",5,0)+IF(AY121="b",5,0)+IF(AZ121="b",5,0)+IF(BA121="b",5,0)+IF(BC121="b",5,0)</f>
        <v>0</v>
      </c>
      <c r="BE121" s="31">
        <f t="shared" ref="BE121:BE128" si="114">BD121</f>
        <v>0</v>
      </c>
      <c r="BF121" s="78">
        <f t="shared" ca="1" si="58"/>
        <v>0</v>
      </c>
      <c r="BG121" s="78">
        <f t="shared" ca="1" si="74"/>
        <v>0</v>
      </c>
      <c r="BH121" s="78">
        <f t="shared" ca="1" si="83"/>
        <v>0</v>
      </c>
      <c r="BI121" s="78">
        <f t="shared" ca="1" si="75"/>
        <v>162.5</v>
      </c>
      <c r="BJ121" s="78">
        <f t="shared" ca="1" si="76"/>
        <v>162.5</v>
      </c>
      <c r="BK121" s="78">
        <f t="shared" si="93"/>
        <v>-146.51538461538462</v>
      </c>
      <c r="BL121" s="79">
        <f t="shared" ca="1" si="77"/>
        <v>15.984615384615381</v>
      </c>
      <c r="BM121" s="80">
        <f ca="1">IF(C$1&lt;=TODAY(),COUNT(C121))+IF(D$1&lt;=TODAY(),COUNT(D121))+IF(E$1&lt;=TODAY(),COUNT(E121))+IF(F$1&lt;=TODAY(),COUNT(F121))+IF(G$1&lt;=TODAY(),COUNT(G121))+IF(H$1&lt;=TODAY(),COUNT(H121))+IF(I$1&lt;=TODAY(),COUNT(I121))+IF(J$1&lt;=TODAY(),COUNT(J121))+IF(K$1&lt;=TODAY(),COUNT(K121))+IF(L$1&lt;=TODAY(),COUNT(L121))+IF(M$1&lt;=TODAY(),COUNT(M121))+IF(N$1&lt;=TODAY(),COUNT(N121))+IF(O$1&lt;=TODAY(),COUNT(O121))+IF(P$1&lt;=TODAY(),COUNT(P121))+IF(Q$1&lt;=TODAY(),COUNT(Q121))+IF(R$1&lt;=TODAY(),COUNT(R121))+IF(S$1&lt;=TODAY(),COUNT(S121))+IF(T$1&lt;=TODAY(),COUNT(T121))+IF(U$1&lt;=TODAY(),COUNT(U121))+IF(V$1&lt;=TODAY(),COUNT(V121))+IF(W$1&lt;=TODAY(),COUNT(W121))+IF(X$1&lt;=TODAY(),COUNT(X121))+IF(Y$1&lt;=TODAY(),COUNT(Y121))+IF(Z$1&lt;=TODAY(),COUNT(Z121))+IF(AA$1&lt;=TODAY(),COUNT(AA121))+IF(AB$1&lt;=TODAY(),COUNT(AB121))+IF(AC$1&lt;=TODAY(),COUNT(AC121))+IF(AD$1&lt;=TODAY(),COUNT(AD121))++IF(AE$1&lt;=TODAY(),COUNT(AE121))+IF(AF$1&lt;=TODAY(),COUNT(AF121))+IF(AG$1&lt;=TODAY(),COUNT(AG121))+IF(AH$1&lt;=TODAY(),COUNT(AH121))+IF(AI$1&lt;=TODAY(),COUNT(AI121))+IF(AJ$1&lt;=TODAY(),COUNT(AJ121))+IF(AK$1&lt;=TODAY(),COUNT(AK121))+IF(AL$1&lt;=TODAY(),COUNT(AL121))+IF(AM$1&lt;=TODAY(),COUNT(AM121))+IF(AN$1&lt;=TODAY(),COUNT(AN121))+IF(AO$1&lt;=TODAY(),COUNT(AO121))+IF(AP$1&lt;=TODAY(),COUNT(AP121))+IF(AQ$1&lt;=TODAY(),COUNT(AQ121))+IF(AR$1&lt;=TODAY(),COUNT(AR121))+IF(AS$1&lt;=TODAY(),COUNT(AS121))+IF(AT$1&lt;=TODAY(),COUNT(AT121))+IF(AU$1&lt;=TODAY(),COUNT(AU121))+IF(AV$1&lt;=TODAY(),COUNT(AV121))+IF(AW$1&lt;=TODAY(),COUNT(AW121))+IF(AX$1&lt;=TODAY(),COUNT(AX121))+IF(AY$1&lt;=TODAY(),COUNT(AY121))+IF(AZ$1&lt;=TODAY(),COUNT(AZ121))+IF(BA$1&lt;=TODAY(),COUNT(BA121))+IF(BB$1&lt;=TODAY(),COUNT(BB121))+IF(BC$1&lt;=TODAY(),COUNT(BC121))</f>
        <v>25</v>
      </c>
      <c r="BN121" s="39">
        <f>78-6.5-6.5-6.5-6.5-6.5-6.5-6.5-6.5-6.5-6.5-6.5-6.5</f>
        <v>0</v>
      </c>
      <c r="BO121" s="79">
        <f t="shared" si="104"/>
        <v>0</v>
      </c>
      <c r="BP121" s="47">
        <f t="shared" ca="1" si="94"/>
        <v>5.5803571428571432E-2</v>
      </c>
      <c r="BQ121" s="79">
        <f t="shared" ref="BQ121:BQ127" ca="1" si="115">BO121*BP121</f>
        <v>0</v>
      </c>
      <c r="BR121" s="79">
        <f t="shared" si="95"/>
        <v>0</v>
      </c>
      <c r="BS121" s="79">
        <f t="shared" ref="BS121:BS127" ca="1" si="116">BQ121+BR121</f>
        <v>0</v>
      </c>
    </row>
    <row r="122" spans="1:80" x14ac:dyDescent="0.3">
      <c r="A122" s="17" t="s">
        <v>214</v>
      </c>
      <c r="B122" s="46"/>
      <c r="C122" s="24"/>
      <c r="D122" s="24">
        <v>6.5</v>
      </c>
      <c r="E122" s="24">
        <v>6.5</v>
      </c>
      <c r="F122" s="24"/>
      <c r="G122" s="24"/>
      <c r="H122" s="24"/>
      <c r="I122" s="24">
        <v>6.5</v>
      </c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5">
        <f t="shared" si="113"/>
        <v>0</v>
      </c>
      <c r="BE122" s="31">
        <f t="shared" si="114"/>
        <v>0</v>
      </c>
      <c r="BF122" s="78">
        <f t="shared" ca="1" si="58"/>
        <v>0</v>
      </c>
      <c r="BG122" s="78">
        <f t="shared" ca="1" si="74"/>
        <v>0</v>
      </c>
      <c r="BH122" s="78">
        <f t="shared" ca="1" si="83"/>
        <v>0</v>
      </c>
      <c r="BI122" s="78">
        <f t="shared" ca="1" si="75"/>
        <v>19.5</v>
      </c>
      <c r="BJ122" s="78">
        <f t="shared" ca="1" si="76"/>
        <v>19.5</v>
      </c>
      <c r="BK122" s="78">
        <f t="shared" si="93"/>
        <v>-14.84</v>
      </c>
      <c r="BL122" s="79">
        <f t="shared" ca="1" si="77"/>
        <v>4.66</v>
      </c>
      <c r="BM122" s="80">
        <f t="shared" ca="1" si="78"/>
        <v>3</v>
      </c>
      <c r="BN122" s="39"/>
      <c r="BO122" s="79">
        <f t="shared" si="104"/>
        <v>0</v>
      </c>
      <c r="BP122" s="47">
        <f t="shared" ca="1" si="94"/>
        <v>6.6964285714285711E-3</v>
      </c>
      <c r="BQ122" s="79">
        <f t="shared" ca="1" si="115"/>
        <v>0</v>
      </c>
      <c r="BR122" s="79">
        <f t="shared" si="95"/>
        <v>0</v>
      </c>
      <c r="BS122" s="79">
        <f t="shared" ca="1" si="116"/>
        <v>0</v>
      </c>
    </row>
    <row r="123" spans="1:80" hidden="1" x14ac:dyDescent="0.3">
      <c r="A123" s="17" t="s">
        <v>218</v>
      </c>
      <c r="B123" s="46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5">
        <f t="shared" si="113"/>
        <v>0</v>
      </c>
      <c r="BE123" s="31">
        <f t="shared" si="114"/>
        <v>0</v>
      </c>
      <c r="BF123" s="78">
        <f t="shared" ca="1" si="58"/>
        <v>0</v>
      </c>
      <c r="BG123" s="78">
        <f t="shared" ca="1" si="74"/>
        <v>0</v>
      </c>
      <c r="BH123" s="78">
        <f t="shared" ca="1" si="83"/>
        <v>0</v>
      </c>
      <c r="BI123" s="78">
        <f t="shared" ca="1" si="75"/>
        <v>0</v>
      </c>
      <c r="BJ123" s="78">
        <f t="shared" ca="1" si="76"/>
        <v>0</v>
      </c>
      <c r="BK123" s="78">
        <f t="shared" si="93"/>
        <v>0</v>
      </c>
      <c r="BL123" s="79">
        <f t="shared" ca="1" si="77"/>
        <v>0</v>
      </c>
      <c r="BM123" s="80">
        <f t="shared" ca="1" si="78"/>
        <v>0</v>
      </c>
      <c r="BN123" s="39">
        <f>20-6-6-6-2</f>
        <v>0</v>
      </c>
      <c r="BO123" s="79">
        <f t="shared" si="104"/>
        <v>0</v>
      </c>
      <c r="BP123" s="47">
        <f t="shared" ca="1" si="94"/>
        <v>0</v>
      </c>
      <c r="BQ123" s="79">
        <f t="shared" ca="1" si="115"/>
        <v>0</v>
      </c>
      <c r="BR123" s="79">
        <f t="shared" si="95"/>
        <v>0</v>
      </c>
      <c r="BS123" s="79">
        <f t="shared" ca="1" si="116"/>
        <v>0</v>
      </c>
    </row>
    <row r="124" spans="1:80" x14ac:dyDescent="0.3">
      <c r="A124" s="17" t="s">
        <v>221</v>
      </c>
      <c r="B124" s="46"/>
      <c r="C124" s="24"/>
      <c r="D124" s="24"/>
      <c r="E124" s="24">
        <v>6.5</v>
      </c>
      <c r="F124" s="24"/>
      <c r="G124" s="24"/>
      <c r="H124" s="24">
        <v>6.5</v>
      </c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>
        <v>-6.5</v>
      </c>
      <c r="AG124" s="24"/>
      <c r="AH124" s="24">
        <v>6.5</v>
      </c>
      <c r="AI124" s="24">
        <v>6.5</v>
      </c>
      <c r="AJ124" s="24"/>
      <c r="AK124" s="24"/>
      <c r="AL124" s="24">
        <v>-6.5</v>
      </c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5">
        <f t="shared" si="113"/>
        <v>0</v>
      </c>
      <c r="BE124" s="31">
        <f t="shared" si="114"/>
        <v>0</v>
      </c>
      <c r="BF124" s="78">
        <f t="shared" ca="1" si="58"/>
        <v>-13</v>
      </c>
      <c r="BG124" s="78">
        <f t="shared" ca="1" si="74"/>
        <v>0</v>
      </c>
      <c r="BH124" s="78">
        <f t="shared" ca="1" si="83"/>
        <v>0</v>
      </c>
      <c r="BI124" s="78">
        <f t="shared" ca="1" si="75"/>
        <v>26</v>
      </c>
      <c r="BJ124" s="78">
        <f t="shared" ca="1" si="76"/>
        <v>26</v>
      </c>
      <c r="BK124" s="78">
        <f t="shared" si="93"/>
        <v>-33.4</v>
      </c>
      <c r="BL124" s="79">
        <f t="shared" ca="1" si="77"/>
        <v>-7.3999999999999986</v>
      </c>
      <c r="BM124" s="80">
        <f t="shared" ca="1" si="78"/>
        <v>6</v>
      </c>
      <c r="BN124" s="39"/>
      <c r="BO124" s="79">
        <f t="shared" si="104"/>
        <v>0</v>
      </c>
      <c r="BP124" s="47">
        <f t="shared" ca="1" si="94"/>
        <v>1.3392857142857142E-2</v>
      </c>
      <c r="BQ124" s="79">
        <f t="shared" ca="1" si="115"/>
        <v>0</v>
      </c>
      <c r="BR124" s="79">
        <f t="shared" si="95"/>
        <v>0</v>
      </c>
      <c r="BS124" s="79">
        <f t="shared" ca="1" si="116"/>
        <v>0</v>
      </c>
    </row>
    <row r="125" spans="1:80" x14ac:dyDescent="0.3">
      <c r="A125" s="17" t="s">
        <v>222</v>
      </c>
      <c r="B125" s="46"/>
      <c r="C125" s="24"/>
      <c r="D125" s="24">
        <v>6.5</v>
      </c>
      <c r="E125" s="24">
        <v>6.5</v>
      </c>
      <c r="F125" s="24">
        <v>6.5</v>
      </c>
      <c r="G125" s="24">
        <v>6.5</v>
      </c>
      <c r="H125" s="24">
        <v>6.5</v>
      </c>
      <c r="I125" s="24"/>
      <c r="J125" s="24">
        <v>6.5</v>
      </c>
      <c r="K125" s="24">
        <v>6.5</v>
      </c>
      <c r="L125" s="24"/>
      <c r="M125" s="24"/>
      <c r="N125" s="24">
        <v>6.5</v>
      </c>
      <c r="O125" s="24">
        <v>6.5</v>
      </c>
      <c r="P125" s="24"/>
      <c r="Q125" s="24">
        <v>6.5</v>
      </c>
      <c r="R125" s="24">
        <v>6.5</v>
      </c>
      <c r="S125" s="24">
        <v>6.5</v>
      </c>
      <c r="T125" s="24">
        <v>6.5</v>
      </c>
      <c r="U125" s="24">
        <v>6.5</v>
      </c>
      <c r="V125" s="24"/>
      <c r="W125" s="24">
        <v>6.5</v>
      </c>
      <c r="X125" s="24">
        <v>6.5</v>
      </c>
      <c r="Y125" s="24">
        <v>6.5</v>
      </c>
      <c r="Z125" s="24"/>
      <c r="AA125" s="24">
        <v>6.5</v>
      </c>
      <c r="AB125" s="24">
        <v>6.5</v>
      </c>
      <c r="AC125" s="24"/>
      <c r="AD125" s="24">
        <v>6.5</v>
      </c>
      <c r="AE125" s="24">
        <v>6.5</v>
      </c>
      <c r="AF125" s="24">
        <v>6.5</v>
      </c>
      <c r="AG125" s="24">
        <v>6.5</v>
      </c>
      <c r="AH125" s="24"/>
      <c r="AI125" s="24">
        <v>6.5</v>
      </c>
      <c r="AJ125" s="24"/>
      <c r="AK125" s="24">
        <v>6.5</v>
      </c>
      <c r="AL125" s="24"/>
      <c r="AM125" s="24">
        <v>6.5</v>
      </c>
      <c r="AN125" s="24">
        <v>6.5</v>
      </c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5">
        <f t="shared" si="113"/>
        <v>0</v>
      </c>
      <c r="BE125" s="31">
        <f t="shared" si="114"/>
        <v>0</v>
      </c>
      <c r="BF125" s="78">
        <f t="shared" ca="1" si="58"/>
        <v>0</v>
      </c>
      <c r="BG125" s="78">
        <f t="shared" ca="1" si="74"/>
        <v>45.5</v>
      </c>
      <c r="BH125" s="78">
        <f t="shared" ca="1" si="83"/>
        <v>45.5</v>
      </c>
      <c r="BI125" s="78">
        <f t="shared" ca="1" si="75"/>
        <v>221</v>
      </c>
      <c r="BJ125" s="78">
        <f t="shared" ca="1" si="76"/>
        <v>175.5</v>
      </c>
      <c r="BK125" s="78">
        <f>IF($C125="","0",$C$147)+IF($D125="","0",$D$147)+IF($E125="","0",$E$147)+IF($F125="","0",$F$147)+IF($G125="","0",$G$147)+IF($H125="","0",$H$147)+IF($I125="","0",$I$147)+IF($J125="","0",$J$147)+IF($K125="","0",$K$147)+IF($L125="","0",$L$147)+IF($M125="","0",$M$147)+IF($N125="","0",$N$147)+IF($O125="","0",$O$147)+IF($P125="","0",$P$147)+IF($Q125="","0",$Q$147)+IF($R125="","0",$R$147)+IF($S125="","0",$S$147)+IF($T125="","0",$T$147)+IF($U125="","0",$U$147)+IF($V125="","0",$V$147)+IF($W125="","0",$W$147)+IF($X125="","0",$X$147)+IF($Y125="","0",$Y$147)+IF($Z125="","0",$Z$147)+IF($AA125="","0",$AA$147)+IF($AB125="","0",$AB$147)+IF($AC125="","0",$AC$147)+IF($AD125="","0",$AD$147)+IF($AE125="","0",$AE$147)+IF($AF125="","0",$AF$147)+IF($AG125="","0",$AG$147)+IF($AH125="","0",$AH$147)+IF($AI125="","0",$AI$147)+IF($AJ125="","0",$AJ$147)+IF($AK125="","0",$AK$147)+IF($AL125="","0",$AL$147)+IF($AM125="","0",$AM$147)+IF($AN125="","0",$AN$147)+IF($AO125="","0",$AO$147)+IF($AP125="","0",$AP$147)+IF($AQ125="","0",$AQ$147)+IF($AR125="","0",$AR$147)+IF($AS125="","0",$AS$147)+IF($AT125="","0",$AT$147)+IF($AU125="","0",$AU$147)+IF($AV125="","0",$AV$147)+IF($AW125="","0",$AW$147)+IF($AX125="","0",$AX$147)+IF($AY125="","0",$AY$147)+IF($AZ125="","0",$AZ$147)+IF($BA125="","0",$BA$147)+IF($BC125="","0",$BC$147)</f>
        <v>-154.68000000000004</v>
      </c>
      <c r="BL125" s="79">
        <f t="shared" ca="1" si="77"/>
        <v>20.819999999999965</v>
      </c>
      <c r="BM125" s="80">
        <f t="shared" ca="1" si="78"/>
        <v>27</v>
      </c>
      <c r="BN125" s="39">
        <f>65-6.5-6.5-6.5</f>
        <v>45.5</v>
      </c>
      <c r="BO125" s="79">
        <f t="shared" si="104"/>
        <v>0</v>
      </c>
      <c r="BP125" s="47">
        <f t="shared" ca="1" si="94"/>
        <v>6.0267857142857144E-2</v>
      </c>
      <c r="BQ125" s="79">
        <f t="shared" ca="1" si="115"/>
        <v>0</v>
      </c>
      <c r="BR125" s="79">
        <f t="shared" si="95"/>
        <v>0</v>
      </c>
      <c r="BS125" s="79">
        <f t="shared" ca="1" si="116"/>
        <v>0</v>
      </c>
      <c r="CB125" s="102"/>
    </row>
    <row r="126" spans="1:80" x14ac:dyDescent="0.3">
      <c r="A126" s="17" t="s">
        <v>223</v>
      </c>
      <c r="B126" s="46" t="s">
        <v>224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>
        <v>6.5</v>
      </c>
      <c r="N126" s="24"/>
      <c r="O126" s="24"/>
      <c r="P126" s="24"/>
      <c r="Q126" s="24"/>
      <c r="R126" s="24">
        <v>6.5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>
        <v>6.5</v>
      </c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5">
        <f t="shared" si="113"/>
        <v>0</v>
      </c>
      <c r="BE126" s="31">
        <f t="shared" si="114"/>
        <v>0</v>
      </c>
      <c r="BF126" s="78">
        <f t="shared" ca="1" si="58"/>
        <v>0</v>
      </c>
      <c r="BG126" s="78">
        <f t="shared" ca="1" si="74"/>
        <v>0</v>
      </c>
      <c r="BH126" s="78">
        <f t="shared" ca="1" si="83"/>
        <v>0</v>
      </c>
      <c r="BI126" s="78">
        <f t="shared" ca="1" si="75"/>
        <v>19.5</v>
      </c>
      <c r="BJ126" s="78">
        <f t="shared" ca="1" si="76"/>
        <v>19.5</v>
      </c>
      <c r="BK126" s="78">
        <f t="shared" si="93"/>
        <v>-18.899999999999999</v>
      </c>
      <c r="BL126" s="79">
        <f t="shared" ca="1" si="77"/>
        <v>0.60000000000000142</v>
      </c>
      <c r="BM126" s="80">
        <f t="shared" ca="1" si="78"/>
        <v>3</v>
      </c>
      <c r="BN126" s="39"/>
      <c r="BO126" s="79">
        <f t="shared" si="104"/>
        <v>0</v>
      </c>
      <c r="BP126" s="47">
        <f t="shared" ca="1" si="94"/>
        <v>6.6964285714285711E-3</v>
      </c>
      <c r="BQ126" s="79">
        <f t="shared" ca="1" si="115"/>
        <v>0</v>
      </c>
      <c r="BR126" s="79">
        <f t="shared" si="95"/>
        <v>0</v>
      </c>
      <c r="BS126" s="79">
        <f t="shared" ca="1" si="116"/>
        <v>0</v>
      </c>
    </row>
    <row r="127" spans="1:80" x14ac:dyDescent="0.3">
      <c r="A127" s="17" t="s">
        <v>226</v>
      </c>
      <c r="B127" s="46"/>
      <c r="C127" s="24"/>
      <c r="D127" s="24">
        <v>6.5</v>
      </c>
      <c r="E127" s="24"/>
      <c r="F127" s="24"/>
      <c r="G127" s="24"/>
      <c r="H127" s="24">
        <v>6.5</v>
      </c>
      <c r="I127" s="24"/>
      <c r="J127" s="24">
        <v>6.5</v>
      </c>
      <c r="K127" s="24">
        <v>6.5</v>
      </c>
      <c r="L127" s="24">
        <v>6.5</v>
      </c>
      <c r="M127" s="24">
        <v>6.5</v>
      </c>
      <c r="N127" s="24"/>
      <c r="O127" s="24">
        <v>6.5</v>
      </c>
      <c r="P127" s="24"/>
      <c r="Q127" s="24"/>
      <c r="R127" s="24"/>
      <c r="S127" s="24">
        <v>6.5</v>
      </c>
      <c r="T127" s="24"/>
      <c r="U127" s="24"/>
      <c r="V127" s="24">
        <v>6.5</v>
      </c>
      <c r="W127" s="24"/>
      <c r="X127" s="24"/>
      <c r="Y127" s="24">
        <v>6.5</v>
      </c>
      <c r="Z127" s="24"/>
      <c r="AA127" s="24"/>
      <c r="AB127" s="24"/>
      <c r="AC127" s="24"/>
      <c r="AD127" s="24"/>
      <c r="AE127" s="24"/>
      <c r="AF127" s="24"/>
      <c r="AG127" s="24"/>
      <c r="AH127" s="24"/>
      <c r="AI127" s="24">
        <v>6.5</v>
      </c>
      <c r="AJ127" s="24"/>
      <c r="AK127" s="24"/>
      <c r="AL127" s="24">
        <v>6.5</v>
      </c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5">
        <f t="shared" si="113"/>
        <v>0</v>
      </c>
      <c r="BE127" s="31">
        <f t="shared" si="114"/>
        <v>0</v>
      </c>
      <c r="BF127" s="78">
        <f t="shared" ca="1" si="58"/>
        <v>0</v>
      </c>
      <c r="BG127" s="78">
        <f t="shared" ca="1" si="74"/>
        <v>0</v>
      </c>
      <c r="BH127" s="78">
        <f t="shared" ca="1" si="83"/>
        <v>0</v>
      </c>
      <c r="BI127" s="78">
        <f t="shared" ca="1" si="75"/>
        <v>78</v>
      </c>
      <c r="BJ127" s="78">
        <f t="shared" ca="1" si="76"/>
        <v>78</v>
      </c>
      <c r="BK127" s="78">
        <f t="shared" si="93"/>
        <v>-64.409230769230774</v>
      </c>
      <c r="BL127" s="79">
        <f t="shared" ca="1" si="77"/>
        <v>13.590769230769226</v>
      </c>
      <c r="BM127" s="80">
        <f t="shared" ca="1" si="78"/>
        <v>12</v>
      </c>
      <c r="BN127" s="39"/>
      <c r="BO127" s="79">
        <f>BO98</f>
        <v>0</v>
      </c>
      <c r="BP127" s="47">
        <f t="shared" ca="1" si="94"/>
        <v>2.6785714285714284E-2</v>
      </c>
      <c r="BQ127" s="79">
        <f t="shared" ca="1" si="115"/>
        <v>0</v>
      </c>
      <c r="BR127" s="79">
        <f t="shared" si="95"/>
        <v>0</v>
      </c>
      <c r="BS127" s="79">
        <f t="shared" ca="1" si="116"/>
        <v>0</v>
      </c>
    </row>
    <row r="128" spans="1:80" x14ac:dyDescent="0.3">
      <c r="A128" s="17" t="s">
        <v>228</v>
      </c>
      <c r="B128" s="46"/>
      <c r="C128" s="24"/>
      <c r="D128" s="24"/>
      <c r="E128" s="24"/>
      <c r="F128" s="24"/>
      <c r="G128" s="24"/>
      <c r="H128" s="24"/>
      <c r="I128" s="24"/>
      <c r="J128" s="24"/>
      <c r="K128" s="24">
        <v>6.5</v>
      </c>
      <c r="L128" s="24">
        <v>6.5</v>
      </c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5">
        <f t="shared" si="113"/>
        <v>0</v>
      </c>
      <c r="BE128" s="31">
        <f t="shared" si="114"/>
        <v>0</v>
      </c>
      <c r="BF128" s="78">
        <f t="shared" ca="1" si="58"/>
        <v>0</v>
      </c>
      <c r="BG128" s="78"/>
      <c r="BH128" s="78">
        <f t="shared" ref="BH128" si="117">IF(BG128&gt;0,BG128,0)</f>
        <v>0</v>
      </c>
      <c r="BI128" s="78">
        <f t="shared" ref="BI128" ca="1" si="118">BJ128+BG128</f>
        <v>13</v>
      </c>
      <c r="BJ128" s="78">
        <f t="shared" ref="BJ128" ca="1" si="119">IF(AND($C$1&lt;=TODAY(),C128&gt;0),$C128)+IF(AND($D$1&lt;=TODAY(),D128&gt;0),$D128)+IF(AND($E$1&lt;=TODAY(),E128&gt;0),$E128)+IF(AND($F$1&lt;=TODAY(),F128&gt;0),$F128)+IF(AND($G$1&lt;=TODAY(),G128&gt;0),$G128)+IF(AND($H$1&lt;=TODAY(),H128&gt;0),$H128)+IF(AND($I$1&lt;=TODAY(),I128&gt;0),$I128)+IF(AND($J$1&lt;=TODAY(),J128&gt;0),$J128)+IF(AND($K$1&lt;=TODAY(),K128&gt;0),$K128)+IF(AND($L$1&lt;=TODAY(),L128&gt;0),$L128)+IF(AND($M$1&lt;=TODAY(),M128&gt;0),$M128)+IF(AND($N$1&lt;=TODAY(),N128&gt;0),$N128)+IF(AND($O$1&lt;=TODAY(),O128&gt;0),$O128)+IF(AND($P$1&lt;=TODAY(),P128&gt;0),$P128)+IF(AND($Q$1&lt;=TODAY(),Q128&gt;0),$Q128)+IF(AND($R$1&lt;=TODAY(),R128&gt;0),$R128)+IF(AND($S$1&lt;=TODAY(),S128&gt;0),$S128)+IF(AND($T$1&lt;=TODAY(),T128&gt;0),$T128)+IF(AND($U$1&lt;=TODAY(),U128&gt;0),$U128)+IF(AND($V$1&lt;=TODAY(),V128&gt;0),$V128)+IF(AND($W$1&lt;=TODAY(),W128&gt;0),$W128)+IF(AND($X$1&lt;=TODAY(),X128&gt;0),$X128)+IF(AND($Y$1&lt;=TODAY(),Y128&gt;0),$Y128)+IF(AND($Z$1&lt;=TODAY(),Z128&gt;0),$Z128)+IF(AND($AA$1&lt;=TODAY(),AA128&gt;0),$AA128)+IF(AND($AB$1&lt;=TODAY(),AB128&gt;0),$AB128)+IF(AND($AC$1&lt;=TODAY(),AC128&gt;0),$AC128)+IF(AND($AD$1&lt;=TODAY(),AD128&gt;0),$AD128)+IF(AND($AE$1&lt;=TODAY(),AE128&gt;0),$AE128)+IF(AND($AF$1&lt;=TODAY(),AF128&gt;0),$AF128)+IF(AND($AG$1&lt;=TODAY(),AG128&gt;0),$AG128)+IF(AND($AH$1&lt;=TODAY(),AH128&gt;0),$AH128)+IF(AND($AI$1&lt;=TODAY(),AI128&gt;0),$AI128)+IF(AND($AJ$1&lt;=TODAY(),AJ128&gt;0),$AJ128)+IF(AND($AK$1&lt;=TODAY(),AK128&gt;0),$AK128)+IF(AND($AL$1&lt;=TODAY(),AL128&gt;0),$AL128)+IF(AND($AM$1&lt;=TODAY(),AM128&gt;0),$AM128)+IF(AND($AN$1&lt;=TODAY(),AN128&gt;0),$AN128)+IF(AND($AO$1&lt;=TODAY(),AO128&gt;0),$AO128)+IF(AND($AP$1&lt;=TODAY(),AP128&gt;0),$AP128)+IF(AND($AQ$1&lt;=TODAY(),AQ128&gt;0),$AQ128)+IF(AND($AR$1&lt;=TODAY(),AR128&gt;0),$AR128)+IF(AND($AS$1&lt;=TODAY(),AS128&gt;0),$AS128)+IF(AND($AT$1&lt;=TODAY(),AT128&gt;0),$AT128)+IF(AND($AU$1&lt;=TODAY(),AU128&gt;0),$AU128)+IF(AND($AV$1&lt;=TODAY(),AV128&gt;0),$AV128)+IF(AND($AW$1&lt;=TODAY(),AW128&gt;0),$AW128)+IF(AND($AX$1&lt;=TODAY(),AX128&gt;0),$AX128)+IF(AND($AY$1&lt;=TODAY(),AY128&gt;0),$AY128)+IF(AND($AZ$1&lt;=TODAY(),AZ128&gt;0),$AZ128)+IF(AND($BA$1&lt;=TODAY(),BA128&gt;0),$BA128)+IF(AND($BB$1&lt;=TODAY(),BB128&gt;0),$BB128)+IF(AND($BC$1&lt;=TODAY(),BC128&gt;0),$BC128)</f>
        <v>13</v>
      </c>
      <c r="BK128" s="78">
        <f t="shared" si="93"/>
        <v>-10.5</v>
      </c>
      <c r="BL128" s="79">
        <f t="shared" ref="BL128" ca="1" si="120">IFERROR(BJ128+BK128+BS128,0)</f>
        <v>2.5</v>
      </c>
      <c r="BM128" s="80">
        <f t="shared" ref="BM128" ca="1" si="121">IF(C$1&lt;=TODAY(),COUNT(C128))+IF(D$1&lt;=TODAY(),COUNT(D128))+IF(E$1&lt;=TODAY(),COUNT(E128))+IF(F$1&lt;=TODAY(),COUNT(F128))+IF(G$1&lt;=TODAY(),COUNT(G128))+IF(H$1&lt;=TODAY(),COUNT(H128))+IF(I$1&lt;=TODAY(),COUNT(I128))+IF(J$1&lt;=TODAY(),COUNT(J128))+IF(K$1&lt;=TODAY(),COUNT(K128))+IF(L$1&lt;=TODAY(),COUNT(L128))+IF(M$1&lt;=TODAY(),COUNT(M128))+IF(N$1&lt;=TODAY(),COUNT(N128))+IF(O$1&lt;=TODAY(),COUNT(O128))+IF(P$1&lt;=TODAY(),COUNT(P128))+IF(Q$1&lt;=TODAY(),COUNT(Q128))+IF(R$1&lt;=TODAY(),COUNT(R128))+IF(S$1&lt;=TODAY(),COUNT(S128))+IF(T$1&lt;=TODAY(),COUNT(T128))+IF(U$1&lt;=TODAY(),COUNT(U128))+IF(V$1&lt;=TODAY(),COUNT(V128))+IF(W$1&lt;=TODAY(),COUNT(W128))+IF(X$1&lt;=TODAY(),COUNT(X128))+IF(Y$1&lt;=TODAY(),COUNT(Y128))+IF(Z$1&lt;=TODAY(),COUNT(Z128))+IF(AA$1&lt;=TODAY(),COUNT(AA128))+IF(AB$1&lt;=TODAY(),COUNT(AB128))+IF(AC$1&lt;=TODAY(),COUNT(AC128))+IF(AD$1&lt;=TODAY(),COUNT(AD128))++IF(AE$1&lt;=TODAY(),COUNT(AE128))+IF(AF$1&lt;=TODAY(),COUNT(AF128))+IF(AG$1&lt;=TODAY(),COUNT(AG128))+IF(AH$1&lt;=TODAY(),COUNT(AH128))+IF(AI$1&lt;=TODAY(),COUNT(AI128))+IF(AJ$1&lt;=TODAY(),COUNT(AJ128))+IF(AK$1&lt;=TODAY(),COUNT(AK128))+IF(AL$1&lt;=TODAY(),COUNT(AL128))+IF(AM$1&lt;=TODAY(),COUNT(AM128))+IF(AN$1&lt;=TODAY(),COUNT(AN128))+IF(AO$1&lt;=TODAY(),COUNT(AO128))+IF(AP$1&lt;=TODAY(),COUNT(AP128))+IF(AQ$1&lt;=TODAY(),COUNT(AQ128))+IF(AR$1&lt;=TODAY(),COUNT(AR128))+IF(AS$1&lt;=TODAY(),COUNT(AS128))+IF(AT$1&lt;=TODAY(),COUNT(AT128))+IF(AU$1&lt;=TODAY(),COUNT(AU128))+IF(AV$1&lt;=TODAY(),COUNT(AV128))+IF(AW$1&lt;=TODAY(),COUNT(AW128))+IF(AX$1&lt;=TODAY(),COUNT(AX128))+IF(AY$1&lt;=TODAY(),COUNT(AY128))+IF(AZ$1&lt;=TODAY(),COUNT(AZ128))+IF(BA$1&lt;=TODAY(),COUNT(BA128))+IF(BB$1&lt;=TODAY(),COUNT(BB128))+IF(BC$1&lt;=TODAY(),COUNT(BC128))</f>
        <v>2</v>
      </c>
      <c r="BN128" s="39"/>
      <c r="BO128" s="79">
        <f t="shared" ref="BO128:BO135" si="122">BO99</f>
        <v>0</v>
      </c>
      <c r="BP128" s="47">
        <f t="shared" ref="BP128:BP135" ca="1" si="123">IFERROR(BM128/$BM$139,0)</f>
        <v>4.464285714285714E-3</v>
      </c>
      <c r="BQ128" s="79">
        <f t="shared" ref="BQ128:BQ135" ca="1" si="124">BO128*BP128</f>
        <v>0</v>
      </c>
      <c r="BR128" s="79">
        <f t="shared" ref="BR128:BR135" si="125">IF(AD128&lt;&gt;"",$AD$141/$AD$139,0)+IF(AE128&lt;&gt;"",$AE$141/$AE$139,0)+IF(AF128&lt;&gt;"",$AF$141/$AF$139,0)+IF(AG128&lt;&gt;"",$AG$141/$AG$139,0)+IF(AH128&lt;&gt;"",$AH$141/$AH$139,0)+IF(AI128&lt;&gt;"",$AI$141/$AI$139,0)+IF(AJ128&lt;&gt;"",$AJ$141/$AJ$139,0)+IF(AK128&lt;&gt;"",$AK$141/$AK$139,0)+IF(AL128&lt;&gt;"",$AL$141/$AL$139,0)+IF(AM128&lt;&gt;"",$AM$141/$AM$139,0)+IF(AN128&lt;&gt;"",$AX$141/$AN$139,0)+IF(AO128&lt;&gt;"",$AY$141/$AO$139,0)+IF(AP128&lt;&gt;"",$AP$141/$AP$139,0)+IF(AQ128&lt;&gt;"",$AQ$141/$AQ$139,0)+IF(AR128&lt;&gt;"",$AR$141/$AR$139,0)+IF(AS128&lt;&gt;"",$AS$141/$AS$139,0)+IF(AT128&lt;&gt;"",$AT$141/$AT$139,0)+IF(AU128&lt;&gt;"",$AU$141/$AU$139,0)+IF(AV128&lt;&gt;"",$AV$141/$AV$139,0)+IF(AW128&lt;&gt;"",$AW$141/$AW$139,0)+IF(AX128&lt;&gt;"",$AX$141/$AX$139,0)+IF(AY128&lt;&gt;"",$AY$141/$AY$139,0)+IF(AZ128&lt;&gt;"",$AZ$141/$AZ$139,0)+IF(BA128&lt;&gt;"",$BA$141/$BA$139,0)+IF(BC128&lt;&gt;"",$BC$141/$BC$139,0)</f>
        <v>0</v>
      </c>
      <c r="BS128" s="79">
        <f t="shared" ref="BS128:BS135" ca="1" si="126">BQ128+BR128</f>
        <v>0</v>
      </c>
    </row>
    <row r="129" spans="1:78" x14ac:dyDescent="0.3">
      <c r="A129" s="17" t="s">
        <v>229</v>
      </c>
      <c r="B129" s="46"/>
      <c r="C129" s="24"/>
      <c r="D129" s="24"/>
      <c r="E129" s="24"/>
      <c r="F129" s="24"/>
      <c r="G129" s="24"/>
      <c r="H129" s="24"/>
      <c r="I129" s="24">
        <v>6.5</v>
      </c>
      <c r="J129" s="24">
        <v>6.5</v>
      </c>
      <c r="K129" s="24">
        <v>6.5</v>
      </c>
      <c r="L129" s="24">
        <v>6.5</v>
      </c>
      <c r="M129" s="24"/>
      <c r="N129" s="24"/>
      <c r="O129" s="24">
        <v>6.5</v>
      </c>
      <c r="P129" s="24">
        <v>6.5</v>
      </c>
      <c r="Q129" s="24">
        <v>6.5</v>
      </c>
      <c r="R129" s="24"/>
      <c r="S129" s="24"/>
      <c r="T129" s="24"/>
      <c r="U129" s="24">
        <v>6.5</v>
      </c>
      <c r="V129" s="24">
        <v>6.5</v>
      </c>
      <c r="W129" s="24">
        <v>6.5</v>
      </c>
      <c r="X129" s="24">
        <v>6.5</v>
      </c>
      <c r="Y129" s="24">
        <v>6.5</v>
      </c>
      <c r="Z129" s="24"/>
      <c r="AA129" s="24">
        <v>6.5</v>
      </c>
      <c r="AB129" s="24">
        <v>6.5</v>
      </c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5">
        <f>IF(C129="b",5,0)+IF(D129="b",5,0)+IF(E129="b",5,0)+IF(F129="b",5,0)+IF(G129="b",5,0)+IF(H129="b",5,0)+IF(I129="b",5,0)+IF(J129="b",5,0)+IF(K129="b",5,0)+IF(L129="b",5,0)+IF(M129="b",5,0)+IF(N129="b",5,0)+IF(O129="b",5,0)+IF(P129="b",5,0)+IF(Q129="b",5,0)+IF(R129="b",5,0)+IF(S129="b",5,0)+IF(T129="b",5,0)+IF(U129="b",5,0)+IF(V129="b",5,0)+IF(W129="b",5,0)+IF(X129="b",5,0)+IF(Y129="b",5,0)+IF(Z129="b",5,0)+IF(AA129="b",5,0)+IF(AB129="b",5,0)+IF(AC129="b",5,0)+IF(AD129="b",5,0)+IF(AE129="b",5,0)+IF(AF129="b",5,0)+IF(AG129="b",5,0)+IF(AH129="b",5,0)+IF(AI129="b",5,0)+IF(AJ129="b",5,0)+IF(AK129="b",5,0)+IF(AL129="b",5,0)+IF(AM129="b",5,0)+IF(AN129="b",5,0)+IF(AO129="b",5,0)+IF(AP129="b",5,0)+IF(AQ129="b",5,0)+IF(AR129="b",5,0)+IF(AS129="b",5,0)+IF(AT129="b",5,0)+IF(AU129="b",5,0)+IF(AV129="b",5,0)+IF(AW129="b",5,0)+IF(AX129="b",5,0)+IF(AY129="b",5,0)+IF(AZ129="b",5,0)+IF(BA129="b",5,0)+IF(BC129="b",5,0)</f>
        <v>0</v>
      </c>
      <c r="BE129" s="31">
        <f t="shared" ref="BE129:BE133" si="127">BD129</f>
        <v>0</v>
      </c>
      <c r="BF129" s="78">
        <f ca="1">IF(AND($C$1&lt;TODAY(),$C129&lt;0),$C129,0)+IF(AND($D$1&lt;TODAY(),$D129&lt;0),$D129,0)+IF(AND($E$1&lt;TODAY(),$E129&lt;0),$E129,0)+IF(AND($F$1&lt;TODAY(),$F129&lt;0),$F129,0)+IF(AND($G$1&lt;TODAY(),$G129&lt;0),$G129,0)+IF(AND($H$1&lt;TODAY(),$H129&lt;0),$H129,0)+IF(AND($I$1&lt;TODAY(),$I129&lt;0),$I129,0)+IF(AND($J$1&lt;TODAY(),$J129&lt;0),$J129,0)+IF(AND($K$1&lt;TODAY(),$K129&lt;0),$K129,0)+IF(AND($L$1&lt;TODAY(),$L129&lt;0),$L129,0)+IF(AND($M$1&lt;TODAY(),$M129&lt;0),$M129,0)+IF(AND($N$1&lt;TODAY(),$N129&lt;0),$N129,0)+IF(AND($O$1&lt;TODAY(),$O129&lt;0),$O129,0)+IF(AND($P$1&lt;TODAY(),$P129&lt;0),$P129,0)+IF(AND($Q$1&lt;TODAY(),$Q129&lt;0),$Q129,0)+IF(AND($R$1&lt;TODAY(),$R129&lt;0),$R129,0)+IF(AND($S$1&lt;TODAY(),$S129&lt;0),$S129,0)+IF(AND($T$1&lt;TODAY(),$T129&lt;0),$T129,0)+IF(AND($U$1&lt;TODAY(),$U129&lt;0),$U129,0)+IF(AND($V$1&lt;TODAY(),$V129&lt;0),$V129,0)+IF(AND($W$1&lt;TODAY(),$W129&lt;0),$W129,0)+IF(AND($X$1&lt;TODAY(),$X129&lt;0),$X129,0)+IF(AND($Y$1&lt;TODAY(),$Y129&lt;0),$Y129,0)+IF(AND($Z$1&lt;TODAY(),$Z129&lt;0),$Z129,0)+IF(AND($AA$1&lt;TODAY(),$AA129&lt;0),$AA129,0)+IF(AND($AB$1&lt;TODAY(),$AB129&lt;0),$AB129,0)+IF(AND($AC$1&lt;TODAY(),$AC129&lt;0),$AC129,0)+IF(AND($AD$1&lt;TODAY(),$AD129&lt;0),$AD129,0)+IF(AND($AE$1&lt;TODAY(),$AE129&lt;0),$AE129,0)+IF(AND($AF$1&lt;TODAY(),$AF129&lt;0),$AF129,0)+IF(AND($AG$1&lt;TODAY(),$AG129&lt;0),$AG129,0)+IF(AND($AH$1&lt;TODAY(),$AH129&lt;0),$AH129,0)+IF(AND($AI$1&lt;TODAY(),$AI129&lt;0),$AI129,0)+IF(AND($AJ$1&lt;TODAY(),$AJ129&lt;0),$AJ129,0)+IF(AND($AK$1&lt;TODAY(),$AK129&lt;0),$AK129,0)+IF(AND($AL$1&lt;TODAY(),$AL129&lt;0),$AL129,0)+IF(AND($AM$1&lt;=TODAY(),$AM129&lt;0),$AM129,0)+IF(AND($AN$1&lt;TODAY(),$AN129&lt;0),$AN129,0)+IF(AND($AO$1&lt;TODAY(),$AO129&lt;0),$AO129,0)+IF(AND($AP$1&lt;TODAY(),$AP129&lt;0),$AP129,0)+IF(AND($AQ$1&lt;TODAY(),$AQ129&lt;0),$AQ129,0)+IF(AND($AR$1&lt;TODAY(),$AR129&lt;0),$AR129,0)+IF(AND($AS$1&lt;TODAY(),$AS129&lt;0),$AS129,0)+IF(AND($AT$1&lt;TODAY(),$AT129&lt;0),$AT129,0)+IF(AND($AU$1&lt;TODAY(),$AU129&lt;0),$AU129,0)+IF(AND($AV$1&lt;TODAY(),$AV129&lt;0),$AV129,0)+IF(AND($AW$1&lt;TODAY(),$AW129&lt;0),$AW129,0)+IF(AND($AX$1&lt;TODAY(),$AX129&lt;0),$AX129,0)+IF(AND($AY$1&lt;TODAY(),$AY129&lt;0),$AY129,0)+IF(AND($AZ$1&lt;TODAY(),$AZ129&lt;0),$AZ129,0)+IF(AND($BA$1&lt;TODAY(),$BA129&lt;0),$BA129,0)+IF(AND($BC$1&lt;TODAY(),$BC129&lt;0),$BC129,0)</f>
        <v>0</v>
      </c>
      <c r="BG129" s="78"/>
      <c r="BH129" s="78">
        <f t="shared" ref="BH129:BH133" si="128">IF(BG129&gt;0,BG129,0)</f>
        <v>0</v>
      </c>
      <c r="BI129" s="78">
        <f t="shared" ref="BI129:BI133" ca="1" si="129">BJ129+BG129</f>
        <v>91</v>
      </c>
      <c r="BJ129" s="78">
        <f ca="1">IF(AND($C$1&lt;=TODAY(),C129&gt;0),$C129)+IF(AND($D$1&lt;=TODAY(),D129&gt;0),$D129)+IF(AND($E$1&lt;=TODAY(),E129&gt;0),$E129)+IF(AND($F$1&lt;=TODAY(),F129&gt;0),$F129)+IF(AND($G$1&lt;=TODAY(),G129&gt;0),$G129)+IF(AND($H$1&lt;=TODAY(),H129&gt;0),$H129)+IF(AND($I$1&lt;=TODAY(),I129&gt;0),$I129)+IF(AND($J$1&lt;=TODAY(),J129&gt;0),$J129)+IF(AND($K$1&lt;=TODAY(),K129&gt;0),$K129)+IF(AND($L$1&lt;=TODAY(),L129&gt;0),$L129)+IF(AND($M$1&lt;=TODAY(),M129&gt;0),$M129)+IF(AND($N$1&lt;=TODAY(),N129&gt;0),$N129)+IF(AND($O$1&lt;=TODAY(),O129&gt;0),$O129)+IF(AND($P$1&lt;=TODAY(),P129&gt;0),$P129)+IF(AND($Q$1&lt;=TODAY(),Q129&gt;0),$Q129)+IF(AND($R$1&lt;=TODAY(),R129&gt;0),$R129)+IF(AND($S$1&lt;=TODAY(),S129&gt;0),$S129)+IF(AND($T$1&lt;=TODAY(),T129&gt;0),$T129)+IF(AND($U$1&lt;=TODAY(),U129&gt;0),$U129)+IF(AND($V$1&lt;=TODAY(),V129&gt;0),$V129)+IF(AND($W$1&lt;=TODAY(),W129&gt;0),$W129)+IF(AND($X$1&lt;=TODAY(),X129&gt;0),$X129)+IF(AND($Y$1&lt;=TODAY(),Y129&gt;0),$Y129)+IF(AND($Z$1&lt;=TODAY(),Z129&gt;0),$Z129)+IF(AND($AA$1&lt;=TODAY(),AA129&gt;0),$AA129)+IF(AND($AB$1&lt;=TODAY(),AB129&gt;0),$AB129)+IF(AND($AC$1&lt;=TODAY(),AC129&gt;0),$AC129)+IF(AND($AD$1&lt;=TODAY(),AD129&gt;0),$AD129)+IF(AND($AE$1&lt;=TODAY(),AE129&gt;0),$AE129)+IF(AND($AF$1&lt;=TODAY(),AF129&gt;0),$AF129)+IF(AND($AG$1&lt;=TODAY(),AG129&gt;0),$AG129)+IF(AND($AH$1&lt;=TODAY(),AH129&gt;0),$AH129)+IF(AND($AI$1&lt;=TODAY(),AI129&gt;0),$AI129)+IF(AND($AJ$1&lt;=TODAY(),AJ129&gt;0),$AJ129)+IF(AND($AK$1&lt;=TODAY(),AK129&gt;0),$AK129)+IF(AND($AL$1&lt;=TODAY(),AL129&gt;0),$AL129)+IF(AND($AM$1&lt;=TODAY(),AM129&gt;0),$AM129)+IF(AND($AN$1&lt;=TODAY(),AN129&gt;0),$AN129)+IF(AND($AO$1&lt;=TODAY(),AO129&gt;0),$AO129)+IF(AND($AP$1&lt;=TODAY(),AP129&gt;0),$AP129)+IF(AND($AQ$1&lt;=TODAY(),AQ129&gt;0),$AQ129)+IF(AND($AR$1&lt;=TODAY(),AR129&gt;0),$AR129)+IF(AND($AS$1&lt;=TODAY(),AS129&gt;0),$AS129)+IF(AND($AT$1&lt;=TODAY(),AT129&gt;0),$AT129)+IF(AND($AU$1&lt;=TODAY(),AU129&gt;0),$AU129)+IF(AND($AV$1&lt;=TODAY(),AV129&gt;0),$AV129)+IF(AND($AW$1&lt;=TODAY(),AW129&gt;0),$AW129)+IF(AND($AX$1&lt;=TODAY(),AX129&gt;0),$AX129)+IF(AND($AY$1&lt;=TODAY(),AY129&gt;0),$AY129)+IF(AND($AZ$1&lt;=TODAY(),AZ129&gt;0),$AZ129)+IF(AND($BA$1&lt;=TODAY(),BA129&gt;0),$BA129)+IF(AND($BB$1&lt;=TODAY(),BB129&gt;0),$BB129)+IF(AND($BC$1&lt;=TODAY(),BC129&gt;0),$BC129)</f>
        <v>91</v>
      </c>
      <c r="BK129" s="78">
        <f t="shared" si="93"/>
        <v>-81.438461538461539</v>
      </c>
      <c r="BL129" s="79">
        <f t="shared" ref="BL129:BL133" ca="1" si="130">IFERROR(BJ129+BK129+BS129,0)</f>
        <v>9.5615384615384613</v>
      </c>
      <c r="BM129" s="80">
        <f ca="1">IF(C$1&lt;=TODAY(),COUNT(C129))+IF(D$1&lt;=TODAY(),COUNT(D129))+IF(E$1&lt;=TODAY(),COUNT(E129))+IF(F$1&lt;=TODAY(),COUNT(F129))+IF(G$1&lt;=TODAY(),COUNT(G129))+IF(H$1&lt;=TODAY(),COUNT(H129))+IF(I$1&lt;=TODAY(),COUNT(I129))+IF(J$1&lt;=TODAY(),COUNT(J129))+IF(K$1&lt;=TODAY(),COUNT(K129))+IF(L$1&lt;=TODAY(),COUNT(L129))+IF(M$1&lt;=TODAY(),COUNT(M129))+IF(N$1&lt;=TODAY(),COUNT(N129))+IF(O$1&lt;=TODAY(),COUNT(O129))+IF(P$1&lt;=TODAY(),COUNT(P129))+IF(Q$1&lt;=TODAY(),COUNT(Q129))+IF(R$1&lt;=TODAY(),COUNT(R129))+IF(S$1&lt;=TODAY(),COUNT(S129))+IF(T$1&lt;=TODAY(),COUNT(T129))+IF(U$1&lt;=TODAY(),COUNT(U129))+IF(V$1&lt;=TODAY(),COUNT(V129))+IF(W$1&lt;=TODAY(),COUNT(W129))+IF(X$1&lt;=TODAY(),COUNT(X129))+IF(Y$1&lt;=TODAY(),COUNT(Y129))+IF(Z$1&lt;=TODAY(),COUNT(Z129))+IF(AA$1&lt;=TODAY(),COUNT(AA129))+IF(AB$1&lt;=TODAY(),COUNT(AB129))+IF(AC$1&lt;=TODAY(),COUNT(AC129))+IF(AD$1&lt;=TODAY(),COUNT(AD129))++IF(AE$1&lt;=TODAY(),COUNT(AE129))+IF(AF$1&lt;=TODAY(),COUNT(AF129))+IF(AG$1&lt;=TODAY(),COUNT(AG129))+IF(AH$1&lt;=TODAY(),COUNT(AH129))+IF(AI$1&lt;=TODAY(),COUNT(AI129))+IF(AJ$1&lt;=TODAY(),COUNT(AJ129))+IF(AK$1&lt;=TODAY(),COUNT(AK129))+IF(AL$1&lt;=TODAY(),COUNT(AL129))+IF(AM$1&lt;=TODAY(),COUNT(AM129))+IF(AN$1&lt;=TODAY(),COUNT(AN129))+IF(AO$1&lt;=TODAY(),COUNT(AO129))+IF(AP$1&lt;=TODAY(),COUNT(AP129))+IF(AQ$1&lt;=TODAY(),COUNT(AQ129))+IF(AR$1&lt;=TODAY(),COUNT(AR129))+IF(AS$1&lt;=TODAY(),COUNT(AS129))+IF(AT$1&lt;=TODAY(),COUNT(AT129))+IF(AU$1&lt;=TODAY(),COUNT(AU129))+IF(AV$1&lt;=TODAY(),COUNT(AV129))+IF(AW$1&lt;=TODAY(),COUNT(AW129))+IF(AX$1&lt;=TODAY(),COUNT(AX129))+IF(AY$1&lt;=TODAY(),COUNT(AY129))+IF(AZ$1&lt;=TODAY(),COUNT(AZ129))+IF(BA$1&lt;=TODAY(),COUNT(BA129))+IF(BB$1&lt;=TODAY(),COUNT(BB129))+IF(BC$1&lt;=TODAY(),COUNT(BC129))</f>
        <v>14</v>
      </c>
      <c r="BN129" s="39"/>
      <c r="BO129" s="79">
        <f t="shared" si="122"/>
        <v>0</v>
      </c>
      <c r="BP129" s="47">
        <f t="shared" ca="1" si="123"/>
        <v>3.125E-2</v>
      </c>
      <c r="BQ129" s="79">
        <f t="shared" ca="1" si="124"/>
        <v>0</v>
      </c>
      <c r="BR129" s="79">
        <f t="shared" si="125"/>
        <v>0</v>
      </c>
      <c r="BS129" s="79">
        <f t="shared" ca="1" si="126"/>
        <v>0</v>
      </c>
    </row>
    <row r="130" spans="1:78" x14ac:dyDescent="0.3">
      <c r="A130" s="17" t="s">
        <v>230</v>
      </c>
      <c r="B130" s="46"/>
      <c r="C130" s="24"/>
      <c r="D130" s="24"/>
      <c r="E130" s="24"/>
      <c r="F130" s="24"/>
      <c r="G130" s="24">
        <v>6.5</v>
      </c>
      <c r="H130" s="24"/>
      <c r="I130" s="24"/>
      <c r="J130" s="24">
        <v>6.5</v>
      </c>
      <c r="K130" s="24"/>
      <c r="L130" s="24"/>
      <c r="M130" s="24">
        <v>6.5</v>
      </c>
      <c r="N130" s="24">
        <v>6.5</v>
      </c>
      <c r="O130" s="24"/>
      <c r="P130" s="24">
        <v>6.5</v>
      </c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>
        <v>6.5</v>
      </c>
      <c r="AH130" s="24">
        <v>6.5</v>
      </c>
      <c r="AI130" s="24">
        <v>6.5</v>
      </c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5">
        <f t="shared" ref="BD130:BD133" si="131">IF(C130="b",5,0)+IF(D130="b",5,0)+IF(E130="b",5,0)+IF(F130="b",5,0)+IF(G130="b",5,0)+IF(H130="b",5,0)+IF(I130="b",5,0)+IF(J130="b",5,0)+IF(K130="b",5,0)+IF(L130="b",5,0)+IF(M130="b",5,0)+IF(N130="b",5,0)+IF(O130="b",5,0)+IF(P130="b",5,0)+IF(Q130="b",5,0)+IF(R130="b",5,0)+IF(S130="b",5,0)+IF(T130="b",5,0)+IF(U130="b",5,0)+IF(V130="b",5,0)+IF(W130="b",5,0)+IF(X130="b",5,0)+IF(Y130="b",5,0)+IF(Z130="b",5,0)+IF(AA130="b",5,0)+IF(AB130="b",5,0)+IF(AC130="b",5,0)+IF(AD130="b",5,0)+IF(AE130="b",5,0)+IF(AF130="b",5,0)+IF(AG130="b",5,0)+IF(AH130="b",5,0)+IF(AI130="b",5,0)+IF(AJ130="b",5,0)+IF(AK130="b",5,0)+IF(AL130="b",5,0)+IF(AM130="b",5,0)+IF(AN130="b",5,0)+IF(AO130="b",5,0)+IF(AP130="b",5,0)+IF(AQ130="b",5,0)+IF(AR130="b",5,0)+IF(AS130="b",5,0)+IF(AT130="b",5,0)+IF(AU130="b",5,0)+IF(AV130="b",5,0)+IF(AW130="b",5,0)+IF(AX130="b",5,0)+IF(AY130="b",5,0)+IF(AZ130="b",5,0)+IF(BA130="b",5,0)+IF(BC130="b",5,0)</f>
        <v>0</v>
      </c>
      <c r="BE130" s="31">
        <f t="shared" si="127"/>
        <v>0</v>
      </c>
      <c r="BF130" s="78">
        <f t="shared" ca="1" si="58"/>
        <v>0</v>
      </c>
      <c r="BG130" s="78"/>
      <c r="BH130" s="78">
        <f t="shared" si="128"/>
        <v>0</v>
      </c>
      <c r="BI130" s="78">
        <f t="shared" ca="1" si="129"/>
        <v>52</v>
      </c>
      <c r="BJ130" s="78">
        <f t="shared" ref="BJ130:BJ133" ca="1" si="132">IF(AND($C$1&lt;=TODAY(),C130&gt;0),$C130)+IF(AND($D$1&lt;=TODAY(),D130&gt;0),$D130)+IF(AND($E$1&lt;=TODAY(),E130&gt;0),$E130)+IF(AND($F$1&lt;=TODAY(),F130&gt;0),$F130)+IF(AND($G$1&lt;=TODAY(),G130&gt;0),$G130)+IF(AND($H$1&lt;=TODAY(),H130&gt;0),$H130)+IF(AND($I$1&lt;=TODAY(),I130&gt;0),$I130)+IF(AND($J$1&lt;=TODAY(),J130&gt;0),$J130)+IF(AND($K$1&lt;=TODAY(),K130&gt;0),$K130)+IF(AND($L$1&lt;=TODAY(),L130&gt;0),$L130)+IF(AND($M$1&lt;=TODAY(),M130&gt;0),$M130)+IF(AND($N$1&lt;=TODAY(),N130&gt;0),$N130)+IF(AND($O$1&lt;=TODAY(),O130&gt;0),$O130)+IF(AND($P$1&lt;=TODAY(),P130&gt;0),$P130)+IF(AND($Q$1&lt;=TODAY(),Q130&gt;0),$Q130)+IF(AND($R$1&lt;=TODAY(),R130&gt;0),$R130)+IF(AND($S$1&lt;=TODAY(),S130&gt;0),$S130)+IF(AND($T$1&lt;=TODAY(),T130&gt;0),$T130)+IF(AND($U$1&lt;=TODAY(),U130&gt;0),$U130)+IF(AND($V$1&lt;=TODAY(),V130&gt;0),$V130)+IF(AND($W$1&lt;=TODAY(),W130&gt;0),$W130)+IF(AND($X$1&lt;=TODAY(),X130&gt;0),$X130)+IF(AND($Y$1&lt;=TODAY(),Y130&gt;0),$Y130)+IF(AND($Z$1&lt;=TODAY(),Z130&gt;0),$Z130)+IF(AND($AA$1&lt;=TODAY(),AA130&gt;0),$AA130)+IF(AND($AB$1&lt;=TODAY(),AB130&gt;0),$AB130)+IF(AND($AC$1&lt;=TODAY(),AC130&gt;0),$AC130)+IF(AND($AD$1&lt;=TODAY(),AD130&gt;0),$AD130)+IF(AND($AE$1&lt;=TODAY(),AE130&gt;0),$AE130)+IF(AND($AF$1&lt;=TODAY(),AF130&gt;0),$AF130)+IF(AND($AG$1&lt;=TODAY(),AG130&gt;0),$AG130)+IF(AND($AH$1&lt;=TODAY(),AH130&gt;0),$AH130)+IF(AND($AI$1&lt;=TODAY(),AI130&gt;0),$AI130)+IF(AND($AJ$1&lt;=TODAY(),AJ130&gt;0),$AJ130)+IF(AND($AK$1&lt;=TODAY(),AK130&gt;0),$AK130)+IF(AND($AL$1&lt;=TODAY(),AL130&gt;0),$AL130)+IF(AND($AM$1&lt;=TODAY(),AM130&gt;0),$AM130)+IF(AND($AN$1&lt;=TODAY(),AN130&gt;0),$AN130)+IF(AND($AO$1&lt;=TODAY(),AO130&gt;0),$AO130)+IF(AND($AP$1&lt;=TODAY(),AP130&gt;0),$AP130)+IF(AND($AQ$1&lt;=TODAY(),AQ130&gt;0),$AQ130)+IF(AND($AR$1&lt;=TODAY(),AR130&gt;0),$AR130)+IF(AND($AS$1&lt;=TODAY(),AS130&gt;0),$AS130)+IF(AND($AT$1&lt;=TODAY(),AT130&gt;0),$AT130)+IF(AND($AU$1&lt;=TODAY(),AU130&gt;0),$AU130)+IF(AND($AV$1&lt;=TODAY(),AV130&gt;0),$AV130)+IF(AND($AW$1&lt;=TODAY(),AW130&gt;0),$AW130)+IF(AND($AX$1&lt;=TODAY(),AX130&gt;0),$AX130)+IF(AND($AY$1&lt;=TODAY(),AY130&gt;0),$AY130)+IF(AND($AZ$1&lt;=TODAY(),AZ130&gt;0),$AZ130)+IF(AND($BA$1&lt;=TODAY(),BA130&gt;0),$BA130)+IF(AND($BB$1&lt;=TODAY(),BB130&gt;0),$BB130)+IF(AND($BC$1&lt;=TODAY(),BC130&gt;0),$BC130)</f>
        <v>52</v>
      </c>
      <c r="BK130" s="78">
        <f t="shared" si="93"/>
        <v>-47.676923076923075</v>
      </c>
      <c r="BL130" s="79">
        <f t="shared" ca="1" si="130"/>
        <v>4.3230769230769255</v>
      </c>
      <c r="BM130" s="80">
        <f t="shared" ref="BM130:BM133" ca="1" si="133">IF(C$1&lt;=TODAY(),COUNT(C130))+IF(D$1&lt;=TODAY(),COUNT(D130))+IF(E$1&lt;=TODAY(),COUNT(E130))+IF(F$1&lt;=TODAY(),COUNT(F130))+IF(G$1&lt;=TODAY(),COUNT(G130))+IF(H$1&lt;=TODAY(),COUNT(H130))+IF(I$1&lt;=TODAY(),COUNT(I130))+IF(J$1&lt;=TODAY(),COUNT(J130))+IF(K$1&lt;=TODAY(),COUNT(K130))+IF(L$1&lt;=TODAY(),COUNT(L130))+IF(M$1&lt;=TODAY(),COUNT(M130))+IF(N$1&lt;=TODAY(),COUNT(N130))+IF(O$1&lt;=TODAY(),COUNT(O130))+IF(P$1&lt;=TODAY(),COUNT(P130))+IF(Q$1&lt;=TODAY(),COUNT(Q130))+IF(R$1&lt;=TODAY(),COUNT(R130))+IF(S$1&lt;=TODAY(),COUNT(S130))+IF(T$1&lt;=TODAY(),COUNT(T130))+IF(U$1&lt;=TODAY(),COUNT(U130))+IF(V$1&lt;=TODAY(),COUNT(V130))+IF(W$1&lt;=TODAY(),COUNT(W130))+IF(X$1&lt;=TODAY(),COUNT(X130))+IF(Y$1&lt;=TODAY(),COUNT(Y130))+IF(Z$1&lt;=TODAY(),COUNT(Z130))+IF(AA$1&lt;=TODAY(),COUNT(AA130))+IF(AB$1&lt;=TODAY(),COUNT(AB130))+IF(AC$1&lt;=TODAY(),COUNT(AC130))+IF(AD$1&lt;=TODAY(),COUNT(AD130))++IF(AE$1&lt;=TODAY(),COUNT(AE130))+IF(AF$1&lt;=TODAY(),COUNT(AF130))+IF(AG$1&lt;=TODAY(),COUNT(AG130))+IF(AH$1&lt;=TODAY(),COUNT(AH130))+IF(AI$1&lt;=TODAY(),COUNT(AI130))+IF(AJ$1&lt;=TODAY(),COUNT(AJ130))+IF(AK$1&lt;=TODAY(),COUNT(AK130))+IF(AL$1&lt;=TODAY(),COUNT(AL130))+IF(AM$1&lt;=TODAY(),COUNT(AM130))+IF(AN$1&lt;=TODAY(),COUNT(AN130))+IF(AO$1&lt;=TODAY(),COUNT(AO130))+IF(AP$1&lt;=TODAY(),COUNT(AP130))+IF(AQ$1&lt;=TODAY(),COUNT(AQ130))+IF(AR$1&lt;=TODAY(),COUNT(AR130))+IF(AS$1&lt;=TODAY(),COUNT(AS130))+IF(AT$1&lt;=TODAY(),COUNT(AT130))+IF(AU$1&lt;=TODAY(),COUNT(AU130))+IF(AV$1&lt;=TODAY(),COUNT(AV130))+IF(AW$1&lt;=TODAY(),COUNT(AW130))+IF(AX$1&lt;=TODAY(),COUNT(AX130))+IF(AY$1&lt;=TODAY(),COUNT(AY130))+IF(AZ$1&lt;=TODAY(),COUNT(AZ130))+IF(BA$1&lt;=TODAY(),COUNT(BA130))+IF(BB$1&lt;=TODAY(),COUNT(BB130))+IF(BC$1&lt;=TODAY(),COUNT(BC130))</f>
        <v>8</v>
      </c>
      <c r="BN130" s="39"/>
      <c r="BO130" s="79">
        <f t="shared" si="122"/>
        <v>0</v>
      </c>
      <c r="BP130" s="47">
        <f t="shared" ca="1" si="123"/>
        <v>1.7857142857142856E-2</v>
      </c>
      <c r="BQ130" s="79">
        <f t="shared" ca="1" si="124"/>
        <v>0</v>
      </c>
      <c r="BR130" s="79">
        <f t="shared" si="125"/>
        <v>0</v>
      </c>
      <c r="BS130" s="79">
        <f t="shared" ca="1" si="126"/>
        <v>0</v>
      </c>
    </row>
    <row r="131" spans="1:78" x14ac:dyDescent="0.3">
      <c r="A131" s="17" t="s">
        <v>232</v>
      </c>
      <c r="B131" s="46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>
        <v>6.5</v>
      </c>
      <c r="Z131" s="24"/>
      <c r="AA131" s="24">
        <v>6.5</v>
      </c>
      <c r="AB131" s="24"/>
      <c r="AC131" s="24">
        <v>6.5</v>
      </c>
      <c r="AD131" s="24">
        <v>6.5</v>
      </c>
      <c r="AE131" s="24">
        <v>6.5</v>
      </c>
      <c r="AF131" s="24">
        <v>6.5</v>
      </c>
      <c r="AG131" s="24"/>
      <c r="AH131" s="24"/>
      <c r="AI131" s="24"/>
      <c r="AJ131" s="24">
        <v>6.5</v>
      </c>
      <c r="AK131" s="24"/>
      <c r="AL131" s="24"/>
      <c r="AM131" s="24">
        <v>6.5</v>
      </c>
      <c r="AN131" s="24">
        <v>6.5</v>
      </c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5">
        <f t="shared" si="131"/>
        <v>0</v>
      </c>
      <c r="BE131" s="31">
        <f t="shared" si="127"/>
        <v>0</v>
      </c>
      <c r="BF131" s="78">
        <f t="shared" ca="1" si="58"/>
        <v>0</v>
      </c>
      <c r="BG131" s="78"/>
      <c r="BH131" s="78">
        <f t="shared" si="128"/>
        <v>0</v>
      </c>
      <c r="BI131" s="78">
        <f t="shared" ca="1" si="129"/>
        <v>58.5</v>
      </c>
      <c r="BJ131" s="78">
        <f t="shared" ca="1" si="132"/>
        <v>58.5</v>
      </c>
      <c r="BK131" s="78">
        <f t="shared" si="93"/>
        <v>-57.015384615384612</v>
      </c>
      <c r="BL131" s="79">
        <f t="shared" ca="1" si="130"/>
        <v>1.4846153846153882</v>
      </c>
      <c r="BM131" s="80">
        <f t="shared" ca="1" si="133"/>
        <v>9</v>
      </c>
      <c r="BN131" s="39"/>
      <c r="BO131" s="79">
        <f t="shared" si="122"/>
        <v>0</v>
      </c>
      <c r="BP131" s="47">
        <f t="shared" ca="1" si="123"/>
        <v>2.0089285714285716E-2</v>
      </c>
      <c r="BQ131" s="79">
        <f t="shared" ca="1" si="124"/>
        <v>0</v>
      </c>
      <c r="BR131" s="79">
        <f t="shared" si="125"/>
        <v>0</v>
      </c>
      <c r="BS131" s="79">
        <f t="shared" ca="1" si="126"/>
        <v>0</v>
      </c>
    </row>
    <row r="132" spans="1:78" x14ac:dyDescent="0.3">
      <c r="A132" s="17" t="s">
        <v>233</v>
      </c>
      <c r="B132" s="46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>
        <v>6.5</v>
      </c>
      <c r="Z132" s="24"/>
      <c r="AA132" s="24"/>
      <c r="AB132" s="24"/>
      <c r="AC132" s="24">
        <v>6.5</v>
      </c>
      <c r="AD132" s="24">
        <v>6.5</v>
      </c>
      <c r="AE132" s="24">
        <v>6.5</v>
      </c>
      <c r="AF132" s="24">
        <v>6.5</v>
      </c>
      <c r="AG132" s="24"/>
      <c r="AH132" s="24"/>
      <c r="AI132" s="24"/>
      <c r="AJ132" s="24">
        <v>6.5</v>
      </c>
      <c r="AK132" s="24"/>
      <c r="AL132" s="24"/>
      <c r="AM132" s="24"/>
      <c r="AN132" s="24">
        <v>6.5</v>
      </c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5">
        <f t="shared" si="131"/>
        <v>0</v>
      </c>
      <c r="BE132" s="31">
        <f t="shared" si="127"/>
        <v>0</v>
      </c>
      <c r="BF132" s="78">
        <f t="shared" ca="1" si="58"/>
        <v>0</v>
      </c>
      <c r="BG132" s="78"/>
      <c r="BH132" s="78">
        <f t="shared" si="128"/>
        <v>0</v>
      </c>
      <c r="BI132" s="78">
        <f t="shared" ca="1" si="129"/>
        <v>45.5</v>
      </c>
      <c r="BJ132" s="78">
        <f t="shared" ca="1" si="132"/>
        <v>45.5</v>
      </c>
      <c r="BK132" s="78">
        <f t="shared" si="93"/>
        <v>-44.9</v>
      </c>
      <c r="BL132" s="79">
        <f t="shared" ca="1" si="130"/>
        <v>0.60000000000000142</v>
      </c>
      <c r="BM132" s="80">
        <f t="shared" ca="1" si="133"/>
        <v>7</v>
      </c>
      <c r="BN132" s="39"/>
      <c r="BO132" s="79">
        <f t="shared" si="122"/>
        <v>0</v>
      </c>
      <c r="BP132" s="47">
        <f t="shared" ca="1" si="123"/>
        <v>1.5625E-2</v>
      </c>
      <c r="BQ132" s="79">
        <f t="shared" ca="1" si="124"/>
        <v>0</v>
      </c>
      <c r="BR132" s="79">
        <f t="shared" si="125"/>
        <v>0</v>
      </c>
      <c r="BS132" s="79">
        <f t="shared" ca="1" si="126"/>
        <v>0</v>
      </c>
    </row>
    <row r="133" spans="1:78" x14ac:dyDescent="0.3">
      <c r="A133" s="17" t="s">
        <v>235</v>
      </c>
      <c r="B133" s="46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>
        <v>6.5</v>
      </c>
      <c r="AB133" s="24">
        <v>6.5</v>
      </c>
      <c r="AC133" s="24">
        <v>6.5</v>
      </c>
      <c r="AD133" s="24">
        <v>6.5</v>
      </c>
      <c r="AE133" s="24">
        <v>6.5</v>
      </c>
      <c r="AF133" s="24"/>
      <c r="AG133" s="24"/>
      <c r="AH133" s="24"/>
      <c r="AI133" s="24"/>
      <c r="AJ133" s="24"/>
      <c r="AK133" s="24"/>
      <c r="AL133" s="24">
        <v>6.5</v>
      </c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5">
        <f t="shared" si="131"/>
        <v>0</v>
      </c>
      <c r="BE133" s="31">
        <f t="shared" si="127"/>
        <v>0</v>
      </c>
      <c r="BF133" s="78">
        <f t="shared" ref="BF133:BF138" ca="1" si="134">IF(AND($C$1&lt;TODAY(),$C133&lt;0),$C133,0)+IF(AND($D$1&lt;TODAY(),$D133&lt;0),$D133,0)+IF(AND($E$1&lt;TODAY(),$E133&lt;0),$E133,0)+IF(AND($F$1&lt;TODAY(),$F133&lt;0),$F133,0)+IF(AND($G$1&lt;TODAY(),$G133&lt;0),$G133,0)+IF(AND($H$1&lt;TODAY(),$H133&lt;0),$H133,0)+IF(AND($I$1&lt;TODAY(),$I133&lt;0),$I133,0)+IF(AND($J$1&lt;TODAY(),$J133&lt;0),$J133,0)+IF(AND($K$1&lt;TODAY(),$K133&lt;0),$K133,0)+IF(AND($L$1&lt;TODAY(),$L133&lt;0),$L133,0)+IF(AND($M$1&lt;TODAY(),$M133&lt;0),$M133,0)+IF(AND($N$1&lt;TODAY(),$N133&lt;0),$N133,0)+IF(AND($O$1&lt;TODAY(),$O133&lt;0),$O133,0)+IF(AND($P$1&lt;TODAY(),$P133&lt;0),$P133,0)+IF(AND($Q$1&lt;TODAY(),$Q133&lt;0),$Q133,0)+IF(AND($R$1&lt;TODAY(),$R133&lt;0),$R133,0)+IF(AND($S$1&lt;TODAY(),$S133&lt;0),$S133,0)+IF(AND($T$1&lt;TODAY(),$T133&lt;0),$T133,0)+IF(AND($U$1&lt;TODAY(),$U133&lt;0),$U133,0)+IF(AND($V$1&lt;TODAY(),$V133&lt;0),$V133,0)+IF(AND($W$1&lt;TODAY(),$W133&lt;0),$W133,0)+IF(AND($X$1&lt;TODAY(),$X133&lt;0),$X133,0)+IF(AND($Y$1&lt;TODAY(),$Y133&lt;0),$Y133,0)+IF(AND($Z$1&lt;TODAY(),$Z133&lt;0),$Z133,0)+IF(AND($AA$1&lt;TODAY(),$AA133&lt;0),$AA133,0)+IF(AND($AB$1&lt;TODAY(),$AB133&lt;0),$AB133,0)+IF(AND($AC$1&lt;TODAY(),$AC133&lt;0),$AC133,0)+IF(AND($AD$1&lt;TODAY(),$AD133&lt;0),$AD133,0)+IF(AND($AE$1&lt;TODAY(),$AE133&lt;0),$AE133,0)+IF(AND($AF$1&lt;TODAY(),$AF133&lt;0),$AF133,0)+IF(AND($AG$1&lt;TODAY(),$AG133&lt;0),$AG133,0)+IF(AND($AH$1&lt;TODAY(),$AH133&lt;0),$AH133,0)+IF(AND($AI$1&lt;TODAY(),$AI133&lt;0),$AI133,0)+IF(AND($AJ$1&lt;TODAY(),$AJ133&lt;0),$AJ133,0)+IF(AND($AK$1&lt;TODAY(),$AK133&lt;0),$AK133,0)+IF(AND($AL$1&lt;TODAY(),$AL133&lt;0),$AL133,0)+IF(AND($AM$1&lt;=TODAY(),$AM133&lt;0),$AM133,0)+IF(AND($AN$1&lt;TODAY(),$AN133&lt;0),$AN133,0)+IF(AND($AO$1&lt;TODAY(),$AO133&lt;0),$AO133,0)+IF(AND($AP$1&lt;TODAY(),$AP133&lt;0),$AP133,0)+IF(AND($AQ$1&lt;TODAY(),$AQ133&lt;0),$AQ133,0)+IF(AND($AR$1&lt;TODAY(),$AR133&lt;0),$AR133,0)+IF(AND($AS$1&lt;TODAY(),$AS133&lt;0),$AS133,0)+IF(AND($AT$1&lt;TODAY(),$AT133&lt;0),$AT133,0)+IF(AND($AU$1&lt;TODAY(),$AU133&lt;0),$AU133,0)+IF(AND($AV$1&lt;TODAY(),$AV133&lt;0),$AV133,0)+IF(AND($AW$1&lt;TODAY(),$AW133&lt;0),$AW133,0)+IF(AND($AX$1&lt;TODAY(),$AX133&lt;0),$AX133,0)+IF(AND($AY$1&lt;TODAY(),$AY133&lt;0),$AY133,0)+IF(AND($AZ$1&lt;TODAY(),$AZ133&lt;0),$AZ133,0)+IF(AND($BA$1&lt;TODAY(),$BA133&lt;0),$BA133,0)+IF(AND($BC$1&lt;TODAY(),$BC133&lt;0),$BC133,0)</f>
        <v>0</v>
      </c>
      <c r="BG133" s="78"/>
      <c r="BH133" s="78">
        <f t="shared" si="128"/>
        <v>0</v>
      </c>
      <c r="BI133" s="78">
        <f t="shared" ca="1" si="129"/>
        <v>39</v>
      </c>
      <c r="BJ133" s="78">
        <f t="shared" ca="1" si="132"/>
        <v>39</v>
      </c>
      <c r="BK133" s="78">
        <f t="shared" si="93"/>
        <v>-37.030769230769231</v>
      </c>
      <c r="BL133" s="79">
        <f t="shared" ca="1" si="130"/>
        <v>1.9692307692307693</v>
      </c>
      <c r="BM133" s="80">
        <f t="shared" ca="1" si="133"/>
        <v>6</v>
      </c>
      <c r="BN133" s="39"/>
      <c r="BO133" s="79">
        <f t="shared" si="122"/>
        <v>0</v>
      </c>
      <c r="BP133" s="47">
        <f t="shared" ca="1" si="123"/>
        <v>1.3392857142857142E-2</v>
      </c>
      <c r="BQ133" s="79">
        <f t="shared" ca="1" si="124"/>
        <v>0</v>
      </c>
      <c r="BR133" s="79">
        <f t="shared" si="125"/>
        <v>0</v>
      </c>
      <c r="BS133" s="79">
        <f t="shared" ca="1" si="126"/>
        <v>0</v>
      </c>
    </row>
    <row r="134" spans="1:78" x14ac:dyDescent="0.3">
      <c r="A134" s="17" t="s">
        <v>236</v>
      </c>
      <c r="B134" s="46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>
        <v>6.5</v>
      </c>
      <c r="AI134" s="24">
        <v>6.5</v>
      </c>
      <c r="AJ134" s="24">
        <v>6.5</v>
      </c>
      <c r="AK134" s="24"/>
      <c r="AL134" s="24"/>
      <c r="AM134" s="24">
        <v>6.5</v>
      </c>
      <c r="AN134" s="24"/>
      <c r="AO134" s="24">
        <v>6.5</v>
      </c>
      <c r="AP134" s="24">
        <v>6.5</v>
      </c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5"/>
      <c r="BE134" s="31"/>
      <c r="BF134" s="78">
        <f t="shared" ca="1" si="134"/>
        <v>0</v>
      </c>
      <c r="BG134" s="78"/>
      <c r="BH134" s="78">
        <f t="shared" ref="BH134:BH138" si="135">IF(BG134&gt;0,BG134,0)</f>
        <v>0</v>
      </c>
      <c r="BI134" s="78">
        <f t="shared" ref="BI134:BI138" ca="1" si="136">BJ134+BG134</f>
        <v>39</v>
      </c>
      <c r="BJ134" s="78">
        <f t="shared" ref="BJ134:BJ138" ca="1" si="137">IF(AND($C$1&lt;=TODAY(),C134&gt;0),$C134)+IF(AND($D$1&lt;=TODAY(),D134&gt;0),$D134)+IF(AND($E$1&lt;=TODAY(),E134&gt;0),$E134)+IF(AND($F$1&lt;=TODAY(),F134&gt;0),$F134)+IF(AND($G$1&lt;=TODAY(),G134&gt;0),$G134)+IF(AND($H$1&lt;=TODAY(),H134&gt;0),$H134)+IF(AND($I$1&lt;=TODAY(),I134&gt;0),$I134)+IF(AND($J$1&lt;=TODAY(),J134&gt;0),$J134)+IF(AND($K$1&lt;=TODAY(),K134&gt;0),$K134)+IF(AND($L$1&lt;=TODAY(),L134&gt;0),$L134)+IF(AND($M$1&lt;=TODAY(),M134&gt;0),$M134)+IF(AND($N$1&lt;=TODAY(),N134&gt;0),$N134)+IF(AND($O$1&lt;=TODAY(),O134&gt;0),$O134)+IF(AND($P$1&lt;=TODAY(),P134&gt;0),$P134)+IF(AND($Q$1&lt;=TODAY(),Q134&gt;0),$Q134)+IF(AND($R$1&lt;=TODAY(),R134&gt;0),$R134)+IF(AND($S$1&lt;=TODAY(),S134&gt;0),$S134)+IF(AND($T$1&lt;=TODAY(),T134&gt;0),$T134)+IF(AND($U$1&lt;=TODAY(),U134&gt;0),$U134)+IF(AND($V$1&lt;=TODAY(),V134&gt;0),$V134)+IF(AND($W$1&lt;=TODAY(),W134&gt;0),$W134)+IF(AND($X$1&lt;=TODAY(),X134&gt;0),$X134)+IF(AND($Y$1&lt;=TODAY(),Y134&gt;0),$Y134)+IF(AND($Z$1&lt;=TODAY(),Z134&gt;0),$Z134)+IF(AND($AA$1&lt;=TODAY(),AA134&gt;0),$AA134)+IF(AND($AB$1&lt;=TODAY(),AB134&gt;0),$AB134)+IF(AND($AC$1&lt;=TODAY(),AC134&gt;0),$AC134)+IF(AND($AD$1&lt;=TODAY(),AD134&gt;0),$AD134)+IF(AND($AE$1&lt;=TODAY(),AE134&gt;0),$AE134)+IF(AND($AF$1&lt;=TODAY(),AF134&gt;0),$AF134)+IF(AND($AG$1&lt;=TODAY(),AG134&gt;0),$AG134)+IF(AND($AH$1&lt;=TODAY(),AH134&gt;0),$AH134)+IF(AND($AI$1&lt;=TODAY(),AI134&gt;0),$AI134)+IF(AND($AJ$1&lt;=TODAY(),AJ134&gt;0),$AJ134)+IF(AND($AK$1&lt;=TODAY(),AK134&gt;0),$AK134)+IF(AND($AL$1&lt;=TODAY(),AL134&gt;0),$AL134)+IF(AND($AM$1&lt;=TODAY(),AM134&gt;0),$AM134)+IF(AND($AN$1&lt;=TODAY(),AN134&gt;0),$AN134)+IF(AND($AO$1&lt;=TODAY(),AO134&gt;0),$AO134)+IF(AND($AP$1&lt;=TODAY(),AP134&gt;0),$AP134)+IF(AND($AQ$1&lt;=TODAY(),AQ134&gt;0),$AQ134)+IF(AND($AR$1&lt;=TODAY(),AR134&gt;0),$AR134)+IF(AND($AS$1&lt;=TODAY(),AS134&gt;0),$AS134)+IF(AND($AT$1&lt;=TODAY(),AT134&gt;0),$AT134)+IF(AND($AU$1&lt;=TODAY(),AU134&gt;0),$AU134)+IF(AND($AV$1&lt;=TODAY(),AV134&gt;0),$AV134)+IF(AND($AW$1&lt;=TODAY(),AW134&gt;0),$AW134)+IF(AND($AX$1&lt;=TODAY(),AX134&gt;0),$AX134)+IF(AND($AY$1&lt;=TODAY(),AY134&gt;0),$AY134)+IF(AND($AZ$1&lt;=TODAY(),AZ134&gt;0),$AZ134)+IF(AND($BA$1&lt;=TODAY(),BA134&gt;0),$BA134)+IF(AND($BB$1&lt;=TODAY(),BB134&gt;0),$BB134)+IF(AND($BC$1&lt;=TODAY(),BC134&gt;0),$BC134)</f>
        <v>39</v>
      </c>
      <c r="BK134" s="78">
        <f t="shared" ref="BK134:BK138" si="138">IF($C134="","0",$C$147)+IF($D134="","0",$D$147)+IF($E134="","0",$E$147)+IF($F134="","0",$F$147)+IF($G134="","0",$G$147)+IF($H134="","0",$H$147)+IF($I134="","0",$I$147)+IF($J134="","0",$J$147)+IF($K134="","0",$K$147)+IF($L134="","0",$L$147)+IF($M134="","0",$M$147)+IF($N134="","0",$N$147)+IF($O134="","0",$O$147)+IF($P134="","0",$P$147)+IF($Q134="","0",$Q$147)+IF($R134="","0",$R$147)+IF($S134="","0",$S$147)+IF($T134="","0",$T$147)+IF($U134="","0",$U$147)+IF($V134="","0",$V$147)+IF($W134="","0",$W$147)+IF($X134="","0",$X$147)+IF($Y134="","0",$Y$147)+IF($Z134="","0",$Z$147)+IF($AA134="","0",$AA$147)+IF($AB134="","0",$AB$147)+IF($AC134="","0",$AC$147)+IF($AD134="","0",$AD$147)+IF($AE134="","0",$AE$147)+IF($AF134="","0",$AF$147)+IF($AG134="","0",$AG$147)+IF($AH134="","0",$AH$147)+IF($AI134="","0",$AI$147)+IF($AJ134="","0",$AJ$147)+IF($AK134="","0",$AK$147)+IF($AL134="","0",$AL$147)+IF($AM134="","0",$AM$147)+IF($AN134="","0",$AN$147)+IF($AO134="","0",$AO$147)+IF($AP134="","0",$AP$147)+IF($AQ134="","0",$AQ$147)+IF($AR134="","0",$AR$147)+IF($AS134="","0",$AS$147)+IF($AT134="","0",$AT$147)+IF($AU134="","0",$AU$147)+IF($AV134="","0",$AV$147)+IF($AW134="","0",$AW$147)+IF($AX134="","0",$AX$147)+IF($AY134="","0",$AY$147)+IF($AZ134="","0",$AZ$147)+IF($BA134="","0",$BA$147)+IF($BC134="","0",$BC$147)</f>
        <v>-38.200000000000003</v>
      </c>
      <c r="BL134" s="79">
        <f t="shared" ref="BL134:BL138" ca="1" si="139">IFERROR(BJ134+BK134+BS134,0)</f>
        <v>0.79999999999999716</v>
      </c>
      <c r="BM134" s="80">
        <f t="shared" ref="BM134:BM138" ca="1" si="140">IF(C$1&lt;=TODAY(),COUNT(C134))+IF(D$1&lt;=TODAY(),COUNT(D134))+IF(E$1&lt;=TODAY(),COUNT(E134))+IF(F$1&lt;=TODAY(),COUNT(F134))+IF(G$1&lt;=TODAY(),COUNT(G134))+IF(H$1&lt;=TODAY(),COUNT(H134))+IF(I$1&lt;=TODAY(),COUNT(I134))+IF(J$1&lt;=TODAY(),COUNT(J134))+IF(K$1&lt;=TODAY(),COUNT(K134))+IF(L$1&lt;=TODAY(),COUNT(L134))+IF(M$1&lt;=TODAY(),COUNT(M134))+IF(N$1&lt;=TODAY(),COUNT(N134))+IF(O$1&lt;=TODAY(),COUNT(O134))+IF(P$1&lt;=TODAY(),COUNT(P134))+IF(Q$1&lt;=TODAY(),COUNT(Q134))+IF(R$1&lt;=TODAY(),COUNT(R134))+IF(S$1&lt;=TODAY(),COUNT(S134))+IF(T$1&lt;=TODAY(),COUNT(T134))+IF(U$1&lt;=TODAY(),COUNT(U134))+IF(V$1&lt;=TODAY(),COUNT(V134))+IF(W$1&lt;=TODAY(),COUNT(W134))+IF(X$1&lt;=TODAY(),COUNT(X134))+IF(Y$1&lt;=TODAY(),COUNT(Y134))+IF(Z$1&lt;=TODAY(),COUNT(Z134))+IF(AA$1&lt;=TODAY(),COUNT(AA134))+IF(AB$1&lt;=TODAY(),COUNT(AB134))+IF(AC$1&lt;=TODAY(),COUNT(AC134))+IF(AD$1&lt;=TODAY(),COUNT(AD134))++IF(AE$1&lt;=TODAY(),COUNT(AE134))+IF(AF$1&lt;=TODAY(),COUNT(AF134))+IF(AG$1&lt;=TODAY(),COUNT(AG134))+IF(AH$1&lt;=TODAY(),COUNT(AH134))+IF(AI$1&lt;=TODAY(),COUNT(AI134))+IF(AJ$1&lt;=TODAY(),COUNT(AJ134))+IF(AK$1&lt;=TODAY(),COUNT(AK134))+IF(AL$1&lt;=TODAY(),COUNT(AL134))+IF(AM$1&lt;=TODAY(),COUNT(AM134))+IF(AN$1&lt;=TODAY(),COUNT(AN134))+IF(AO$1&lt;=TODAY(),COUNT(AO134))+IF(AP$1&lt;=TODAY(),COUNT(AP134))+IF(AQ$1&lt;=TODAY(),COUNT(AQ134))+IF(AR$1&lt;=TODAY(),COUNT(AR134))+IF(AS$1&lt;=TODAY(),COUNT(AS134))+IF(AT$1&lt;=TODAY(),COUNT(AT134))+IF(AU$1&lt;=TODAY(),COUNT(AU134))+IF(AV$1&lt;=TODAY(),COUNT(AV134))+IF(AW$1&lt;=TODAY(),COUNT(AW134))+IF(AX$1&lt;=TODAY(),COUNT(AX134))+IF(AY$1&lt;=TODAY(),COUNT(AY134))+IF(AZ$1&lt;=TODAY(),COUNT(AZ134))+IF(BA$1&lt;=TODAY(),COUNT(BA134))+IF(BB$1&lt;=TODAY(),COUNT(BB134))+IF(BC$1&lt;=TODAY(),COUNT(BC134))</f>
        <v>6</v>
      </c>
      <c r="BN134" s="39"/>
      <c r="BO134" s="79">
        <f t="shared" si="122"/>
        <v>0</v>
      </c>
      <c r="BP134" s="47">
        <f t="shared" ca="1" si="123"/>
        <v>1.3392857142857142E-2</v>
      </c>
      <c r="BQ134" s="79">
        <f t="shared" ca="1" si="124"/>
        <v>0</v>
      </c>
      <c r="BR134" s="79">
        <f t="shared" si="125"/>
        <v>0</v>
      </c>
      <c r="BS134" s="79">
        <f t="shared" ca="1" si="126"/>
        <v>0</v>
      </c>
    </row>
    <row r="135" spans="1:78" x14ac:dyDescent="0.3">
      <c r="A135" s="17" t="s">
        <v>237</v>
      </c>
      <c r="B135" s="46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>
        <v>6.5</v>
      </c>
      <c r="AH135" s="24">
        <v>6.5</v>
      </c>
      <c r="AI135" s="24"/>
      <c r="AJ135" s="24">
        <v>6.5</v>
      </c>
      <c r="AK135" s="24">
        <v>6.5</v>
      </c>
      <c r="AL135" s="24"/>
      <c r="AM135" s="24">
        <v>6.5</v>
      </c>
      <c r="AN135" s="24"/>
      <c r="AO135" s="24">
        <v>6.5</v>
      </c>
      <c r="AP135" s="24">
        <v>6.5</v>
      </c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5"/>
      <c r="BE135" s="31"/>
      <c r="BF135" s="78">
        <f t="shared" ca="1" si="134"/>
        <v>0</v>
      </c>
      <c r="BG135" s="78"/>
      <c r="BH135" s="78">
        <f t="shared" si="135"/>
        <v>0</v>
      </c>
      <c r="BI135" s="78">
        <f t="shared" ca="1" si="136"/>
        <v>45.5</v>
      </c>
      <c r="BJ135" s="78">
        <f t="shared" ca="1" si="137"/>
        <v>45.5</v>
      </c>
      <c r="BK135" s="78">
        <f t="shared" si="138"/>
        <v>-44.699999999999996</v>
      </c>
      <c r="BL135" s="79">
        <f t="shared" ca="1" si="139"/>
        <v>0.80000000000000426</v>
      </c>
      <c r="BM135" s="80">
        <f t="shared" ca="1" si="140"/>
        <v>7</v>
      </c>
      <c r="BN135" s="39"/>
      <c r="BO135" s="79">
        <f t="shared" si="122"/>
        <v>0</v>
      </c>
      <c r="BP135" s="47">
        <f t="shared" ca="1" si="123"/>
        <v>1.5625E-2</v>
      </c>
      <c r="BQ135" s="79">
        <f t="shared" ca="1" si="124"/>
        <v>0</v>
      </c>
      <c r="BR135" s="79">
        <f t="shared" si="125"/>
        <v>0</v>
      </c>
      <c r="BS135" s="79">
        <f t="shared" ca="1" si="126"/>
        <v>0</v>
      </c>
    </row>
    <row r="136" spans="1:78" hidden="1" x14ac:dyDescent="0.3">
      <c r="A136" s="17"/>
      <c r="B136" s="46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5"/>
      <c r="BE136" s="31"/>
      <c r="BF136" s="78">
        <f t="shared" ca="1" si="134"/>
        <v>0</v>
      </c>
      <c r="BG136" s="78"/>
      <c r="BH136" s="78">
        <f t="shared" si="135"/>
        <v>0</v>
      </c>
      <c r="BI136" s="78">
        <f t="shared" ca="1" si="136"/>
        <v>0</v>
      </c>
      <c r="BJ136" s="78">
        <f t="shared" ca="1" si="137"/>
        <v>0</v>
      </c>
      <c r="BK136" s="78">
        <f t="shared" si="138"/>
        <v>0</v>
      </c>
      <c r="BL136" s="79">
        <f t="shared" ca="1" si="139"/>
        <v>0</v>
      </c>
      <c r="BM136" s="80">
        <f t="shared" ca="1" si="140"/>
        <v>0</v>
      </c>
      <c r="BN136" s="108"/>
      <c r="BO136" s="107"/>
      <c r="BP136" s="47"/>
      <c r="BQ136" s="107"/>
      <c r="BR136" s="107"/>
      <c r="BS136" s="107"/>
    </row>
    <row r="137" spans="1:78" hidden="1" x14ac:dyDescent="0.3">
      <c r="A137" s="17"/>
      <c r="B137" s="46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5"/>
      <c r="BE137" s="31"/>
      <c r="BF137" s="78">
        <f t="shared" ca="1" si="134"/>
        <v>0</v>
      </c>
      <c r="BG137" s="78"/>
      <c r="BH137" s="78">
        <f t="shared" si="135"/>
        <v>0</v>
      </c>
      <c r="BI137" s="78">
        <f t="shared" ca="1" si="136"/>
        <v>0</v>
      </c>
      <c r="BJ137" s="78">
        <f t="shared" ca="1" si="137"/>
        <v>0</v>
      </c>
      <c r="BK137" s="78">
        <f t="shared" si="138"/>
        <v>0</v>
      </c>
      <c r="BL137" s="79">
        <f t="shared" ca="1" si="139"/>
        <v>0</v>
      </c>
      <c r="BM137" s="80">
        <f t="shared" ca="1" si="140"/>
        <v>0</v>
      </c>
      <c r="BN137" s="108"/>
      <c r="BO137" s="107"/>
      <c r="BP137" s="47"/>
      <c r="BQ137" s="107"/>
      <c r="BR137" s="107"/>
      <c r="BS137" s="107"/>
    </row>
    <row r="138" spans="1:78" hidden="1" x14ac:dyDescent="0.3">
      <c r="A138" s="17"/>
      <c r="B138" s="46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5"/>
      <c r="BE138" s="31"/>
      <c r="BF138" s="78">
        <f t="shared" ca="1" si="134"/>
        <v>0</v>
      </c>
      <c r="BG138" s="78"/>
      <c r="BH138" s="78">
        <f t="shared" si="135"/>
        <v>0</v>
      </c>
      <c r="BI138" s="78">
        <f t="shared" ca="1" si="136"/>
        <v>0</v>
      </c>
      <c r="BJ138" s="78">
        <f t="shared" ca="1" si="137"/>
        <v>0</v>
      </c>
      <c r="BK138" s="78">
        <f t="shared" si="138"/>
        <v>0</v>
      </c>
      <c r="BL138" s="79">
        <f t="shared" ca="1" si="139"/>
        <v>0</v>
      </c>
      <c r="BM138" s="80">
        <f t="shared" ca="1" si="140"/>
        <v>0</v>
      </c>
      <c r="BN138" s="108"/>
      <c r="BO138" s="107"/>
      <c r="BP138" s="47"/>
      <c r="BQ138" s="107"/>
      <c r="BR138" s="107"/>
      <c r="BS138" s="107"/>
    </row>
    <row r="139" spans="1:78" ht="13.5" thickBot="1" x14ac:dyDescent="0.35">
      <c r="A139" s="10" t="s">
        <v>27</v>
      </c>
      <c r="B139" s="11"/>
      <c r="C139" s="11">
        <f t="shared" ref="C139:I139" si="141">COUNTA(C2:C127)</f>
        <v>0</v>
      </c>
      <c r="D139" s="11">
        <f t="shared" si="141"/>
        <v>15</v>
      </c>
      <c r="E139" s="11">
        <f t="shared" si="141"/>
        <v>12</v>
      </c>
      <c r="F139" s="11">
        <f t="shared" si="141"/>
        <v>10</v>
      </c>
      <c r="G139" s="11">
        <f t="shared" si="141"/>
        <v>9</v>
      </c>
      <c r="H139" s="11">
        <f t="shared" si="141"/>
        <v>14</v>
      </c>
      <c r="I139" s="11">
        <f t="shared" si="141"/>
        <v>9</v>
      </c>
      <c r="J139" s="11">
        <f t="shared" ref="J139:BC139" si="142">COUNTA(J2:J138)</f>
        <v>13</v>
      </c>
      <c r="K139" s="11">
        <f t="shared" si="142"/>
        <v>12</v>
      </c>
      <c r="L139" s="11">
        <f t="shared" si="142"/>
        <v>12</v>
      </c>
      <c r="M139" s="11">
        <f t="shared" si="142"/>
        <v>12</v>
      </c>
      <c r="N139" s="11">
        <f t="shared" si="142"/>
        <v>9</v>
      </c>
      <c r="O139" s="11">
        <f t="shared" si="142"/>
        <v>12</v>
      </c>
      <c r="P139" s="11">
        <f t="shared" si="142"/>
        <v>12</v>
      </c>
      <c r="Q139" s="11">
        <f t="shared" si="142"/>
        <v>12</v>
      </c>
      <c r="R139" s="11">
        <f t="shared" si="142"/>
        <v>12</v>
      </c>
      <c r="S139" s="11">
        <f t="shared" si="142"/>
        <v>13</v>
      </c>
      <c r="T139" s="11">
        <f t="shared" si="142"/>
        <v>12</v>
      </c>
      <c r="U139" s="11">
        <f t="shared" si="142"/>
        <v>13</v>
      </c>
      <c r="V139" s="11">
        <f t="shared" si="142"/>
        <v>13</v>
      </c>
      <c r="W139" s="11">
        <f t="shared" si="142"/>
        <v>12</v>
      </c>
      <c r="X139" s="11">
        <f t="shared" si="142"/>
        <v>11</v>
      </c>
      <c r="Y139" s="11">
        <f t="shared" si="142"/>
        <v>11</v>
      </c>
      <c r="Z139" s="11">
        <f t="shared" si="142"/>
        <v>0</v>
      </c>
      <c r="AA139" s="11">
        <f t="shared" si="142"/>
        <v>13</v>
      </c>
      <c r="AB139" s="11">
        <f t="shared" si="142"/>
        <v>13</v>
      </c>
      <c r="AC139" s="11">
        <f t="shared" si="142"/>
        <v>10</v>
      </c>
      <c r="AD139" s="11">
        <f t="shared" si="142"/>
        <v>12</v>
      </c>
      <c r="AE139" s="11">
        <f t="shared" si="142"/>
        <v>12</v>
      </c>
      <c r="AF139" s="11">
        <f t="shared" si="142"/>
        <v>10</v>
      </c>
      <c r="AG139" s="11">
        <f t="shared" si="142"/>
        <v>12</v>
      </c>
      <c r="AH139" s="11">
        <f t="shared" si="142"/>
        <v>11</v>
      </c>
      <c r="AI139" s="11">
        <f t="shared" si="142"/>
        <v>12</v>
      </c>
      <c r="AJ139" s="11">
        <f t="shared" si="142"/>
        <v>10</v>
      </c>
      <c r="AK139" s="11">
        <f t="shared" si="142"/>
        <v>11</v>
      </c>
      <c r="AL139" s="11">
        <f t="shared" si="142"/>
        <v>12</v>
      </c>
      <c r="AM139" s="11">
        <f t="shared" si="142"/>
        <v>12</v>
      </c>
      <c r="AN139" s="11">
        <f t="shared" si="142"/>
        <v>12</v>
      </c>
      <c r="AO139" s="11">
        <f t="shared" si="142"/>
        <v>12</v>
      </c>
      <c r="AP139" s="11">
        <f t="shared" si="142"/>
        <v>12</v>
      </c>
      <c r="AQ139" s="11">
        <f t="shared" si="142"/>
        <v>0</v>
      </c>
      <c r="AR139" s="11">
        <f t="shared" si="142"/>
        <v>0</v>
      </c>
      <c r="AS139" s="11">
        <f t="shared" si="142"/>
        <v>0</v>
      </c>
      <c r="AT139" s="11">
        <f t="shared" si="142"/>
        <v>0</v>
      </c>
      <c r="AU139" s="11">
        <f t="shared" si="142"/>
        <v>0</v>
      </c>
      <c r="AV139" s="11">
        <f t="shared" si="142"/>
        <v>0</v>
      </c>
      <c r="AW139" s="11">
        <f t="shared" si="142"/>
        <v>0</v>
      </c>
      <c r="AX139" s="11">
        <f t="shared" si="142"/>
        <v>0</v>
      </c>
      <c r="AY139" s="11">
        <f t="shared" si="142"/>
        <v>0</v>
      </c>
      <c r="AZ139" s="11">
        <f t="shared" si="142"/>
        <v>0</v>
      </c>
      <c r="BA139" s="11">
        <f t="shared" si="142"/>
        <v>0</v>
      </c>
      <c r="BB139" s="11">
        <f t="shared" si="142"/>
        <v>0</v>
      </c>
      <c r="BC139" s="11">
        <f t="shared" si="142"/>
        <v>0</v>
      </c>
      <c r="BD139" s="109">
        <f>SUM(BD2:BD138)</f>
        <v>0</v>
      </c>
      <c r="BE139" s="109">
        <f>SUM(BE2:BE138)</f>
        <v>0</v>
      </c>
      <c r="BF139" s="29">
        <f ca="1">SUM(BF2:BF138)</f>
        <v>-81.5</v>
      </c>
      <c r="BG139" s="29">
        <f ca="1">SUM(BG2:BG127)</f>
        <v>254.5</v>
      </c>
      <c r="BH139" s="99">
        <f ca="1">SUM(BH2:BH138)</f>
        <v>249.5</v>
      </c>
      <c r="BI139" s="29">
        <f ca="1">SUM(BI2:BI127)</f>
        <v>2685.5</v>
      </c>
      <c r="BJ139" s="29">
        <f ca="1">SUM(BJ2:BJ127)</f>
        <v>2431</v>
      </c>
      <c r="BK139" s="29">
        <f>SUM(BK2:BK127)</f>
        <v>-2255.6384615384618</v>
      </c>
      <c r="BL139" s="40">
        <f ca="1">SUM(BL2:BL138)</f>
        <v>197.39999999999986</v>
      </c>
      <c r="BM139" s="45">
        <f ca="1">SUM(BM2:BM138)</f>
        <v>448</v>
      </c>
      <c r="BN139" s="40">
        <f>SUM(BN2:BN127)</f>
        <v>254.5</v>
      </c>
      <c r="BO139" s="81">
        <f>BO72</f>
        <v>0</v>
      </c>
      <c r="BP139" s="74">
        <f ca="1">SUM(BP2:BP127)</f>
        <v>0.8683035714285714</v>
      </c>
      <c r="BQ139" s="12">
        <f ca="1">IFERROR(SUM(BQ2:BQ127),0)</f>
        <v>0</v>
      </c>
      <c r="BR139" s="100">
        <f>SUM(BR2:BR127)</f>
        <v>0</v>
      </c>
      <c r="BS139" s="100">
        <f ca="1">IFERROR(SUM(BS2:BS127),0)</f>
        <v>0</v>
      </c>
      <c r="BX139" s="102"/>
      <c r="BZ139" s="102"/>
    </row>
    <row r="140" spans="1:78" ht="13.5" thickTop="1" x14ac:dyDescent="0.3">
      <c r="A140" s="36" t="s">
        <v>28</v>
      </c>
      <c r="B140" s="6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04" t="s">
        <v>212</v>
      </c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04" t="s">
        <v>234</v>
      </c>
      <c r="AA140" s="104" t="s">
        <v>227</v>
      </c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11" t="s">
        <v>227</v>
      </c>
      <c r="AY140" s="18"/>
      <c r="AZ140" s="18"/>
      <c r="BA140" s="18"/>
      <c r="BB140" s="18"/>
      <c r="BC140" s="18"/>
      <c r="BD140" s="26"/>
      <c r="BE140" s="18"/>
      <c r="BF140" s="30"/>
      <c r="BG140" s="18"/>
      <c r="BH140" s="4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W140" s="101"/>
      <c r="BX140" s="102"/>
      <c r="BZ140" s="102"/>
    </row>
    <row r="141" spans="1:78" hidden="1" x14ac:dyDescent="0.3">
      <c r="A141" s="14" t="s">
        <v>68</v>
      </c>
      <c r="AD141" s="16"/>
      <c r="AF141" s="16"/>
      <c r="AG141" s="16"/>
      <c r="AH141" s="16"/>
      <c r="AK141" s="16"/>
      <c r="AL141" s="16"/>
      <c r="AM141" s="16"/>
      <c r="AX141" s="16"/>
      <c r="AY141" s="16"/>
      <c r="BD141" s="28"/>
      <c r="BE141" s="1"/>
      <c r="BF141" s="19"/>
      <c r="BH141" s="19"/>
      <c r="BL141" s="19"/>
      <c r="BO141" s="16">
        <f>SUM(AD141:AG141)</f>
        <v>0</v>
      </c>
      <c r="BP141" s="16"/>
      <c r="BQ141" s="16"/>
      <c r="BR141" s="16"/>
      <c r="BS141" s="16"/>
    </row>
    <row r="142" spans="1:78" x14ac:dyDescent="0.3">
      <c r="A142" s="14" t="s">
        <v>54</v>
      </c>
      <c r="B142" s="15"/>
      <c r="C142" s="16">
        <v>-50.4</v>
      </c>
      <c r="D142" s="16">
        <v>-75.599999999999994</v>
      </c>
      <c r="E142" s="16">
        <v>-50.4</v>
      </c>
      <c r="F142" s="16">
        <v>-50.4</v>
      </c>
      <c r="G142" s="16">
        <v>-50.4</v>
      </c>
      <c r="H142" s="16">
        <v>-50.4</v>
      </c>
      <c r="I142" s="16">
        <v>-50.4</v>
      </c>
      <c r="J142" s="16">
        <v>-50.4</v>
      </c>
      <c r="K142" s="16">
        <v>-50.4</v>
      </c>
      <c r="L142" s="16">
        <v>-75.599999999999994</v>
      </c>
      <c r="M142" s="16">
        <v>-75.599999999999994</v>
      </c>
      <c r="N142" s="16">
        <v>-75.599999999999994</v>
      </c>
      <c r="O142" s="16">
        <v>-75.599999999999994</v>
      </c>
      <c r="P142" s="16">
        <v>-75.599999999999994</v>
      </c>
      <c r="Q142" s="16">
        <v>-75.599999999999994</v>
      </c>
      <c r="R142" s="16">
        <v>-75.599999999999994</v>
      </c>
      <c r="S142" s="16">
        <v>-50.4</v>
      </c>
      <c r="T142" s="16">
        <v>-75.599999999999994</v>
      </c>
      <c r="U142" s="16">
        <v>-75.599999999999994</v>
      </c>
      <c r="V142" s="16">
        <v>-75.599999999999994</v>
      </c>
      <c r="W142" s="16">
        <v>-75.599999999999994</v>
      </c>
      <c r="X142" s="16">
        <v>-75.599999999999994</v>
      </c>
      <c r="Y142" s="16">
        <v>-75.599999999999994</v>
      </c>
      <c r="Z142" s="16"/>
      <c r="AA142" s="16">
        <v>-75.599999999999994</v>
      </c>
      <c r="AB142" s="16">
        <v>-75.599999999999994</v>
      </c>
      <c r="AC142" s="16">
        <v>-75.599999999999994</v>
      </c>
      <c r="AD142" s="16">
        <v>-75.599999999999994</v>
      </c>
      <c r="AE142" s="16">
        <v>-75.599999999999994</v>
      </c>
      <c r="AF142" s="16">
        <v>-75.599999999999994</v>
      </c>
      <c r="AG142" s="16">
        <v>-75.599999999999994</v>
      </c>
      <c r="AH142" s="16">
        <v>-75.599999999999994</v>
      </c>
      <c r="AI142" s="16">
        <v>-75.599999999999994</v>
      </c>
      <c r="AJ142" s="16">
        <v>-75.599999999999994</v>
      </c>
      <c r="AK142" s="16">
        <v>-75.599999999999994</v>
      </c>
      <c r="AL142" s="16">
        <v>-75.599999999999994</v>
      </c>
      <c r="AM142" s="16">
        <v>-75.599999999999994</v>
      </c>
      <c r="AN142" s="16">
        <v>-75.599999999999994</v>
      </c>
      <c r="AO142" s="16">
        <v>-75.599999999999994</v>
      </c>
      <c r="AP142" s="16">
        <v>-75.599999999999994</v>
      </c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27"/>
      <c r="BE142" s="16"/>
      <c r="BF142" s="16"/>
      <c r="BG142" s="16"/>
      <c r="BH142" s="93" t="s">
        <v>176</v>
      </c>
      <c r="BI142" s="16">
        <f>SUM(C142:BG142)</f>
        <v>-2721.5999999999981</v>
      </c>
      <c r="BJ142" s="16"/>
      <c r="BK142" s="16"/>
      <c r="BL142" s="95" t="s">
        <v>177</v>
      </c>
      <c r="BM142" s="97" t="s">
        <v>178</v>
      </c>
      <c r="BN142" s="16"/>
      <c r="BO142" s="16">
        <f>BO2+BO141</f>
        <v>0</v>
      </c>
      <c r="BP142" s="16"/>
      <c r="BQ142" s="16"/>
      <c r="BR142" s="16"/>
      <c r="BS142" s="16"/>
      <c r="BY142" s="21"/>
    </row>
    <row r="143" spans="1:78" ht="13.5" thickBot="1" x14ac:dyDescent="0.35">
      <c r="A143" s="54" t="s">
        <v>138</v>
      </c>
      <c r="C143" s="53">
        <f>IF(C142+(C139*$C$151)&gt;0,0,C142+(C139*$C$151))</f>
        <v>-50.4</v>
      </c>
      <c r="D143" s="53">
        <f t="shared" ref="D143:BC143" si="143">IF(D142+(D139*$C$151)&gt;0,0,D142+(D139*$C$151))</f>
        <v>0</v>
      </c>
      <c r="E143" s="53">
        <f t="shared" si="143"/>
        <v>0</v>
      </c>
      <c r="F143" s="53">
        <f t="shared" si="143"/>
        <v>0</v>
      </c>
      <c r="G143" s="53">
        <f t="shared" si="143"/>
        <v>0</v>
      </c>
      <c r="H143" s="53">
        <f t="shared" si="143"/>
        <v>0</v>
      </c>
      <c r="I143" s="53">
        <f t="shared" si="143"/>
        <v>0</v>
      </c>
      <c r="J143" s="53">
        <f t="shared" si="143"/>
        <v>0</v>
      </c>
      <c r="K143" s="53">
        <f t="shared" si="143"/>
        <v>0</v>
      </c>
      <c r="L143" s="53">
        <f t="shared" si="143"/>
        <v>0</v>
      </c>
      <c r="M143" s="53">
        <f t="shared" si="143"/>
        <v>0</v>
      </c>
      <c r="N143" s="53">
        <f t="shared" si="143"/>
        <v>-17.099999999999994</v>
      </c>
      <c r="O143" s="53">
        <f t="shared" si="143"/>
        <v>0</v>
      </c>
      <c r="P143" s="53">
        <f t="shared" si="143"/>
        <v>0</v>
      </c>
      <c r="Q143" s="53">
        <f t="shared" si="143"/>
        <v>0</v>
      </c>
      <c r="R143" s="53">
        <f t="shared" si="143"/>
        <v>0</v>
      </c>
      <c r="S143" s="53">
        <f t="shared" si="143"/>
        <v>0</v>
      </c>
      <c r="T143" s="53">
        <f t="shared" si="143"/>
        <v>0</v>
      </c>
      <c r="U143" s="53">
        <f t="shared" si="143"/>
        <v>0</v>
      </c>
      <c r="V143" s="53">
        <f t="shared" si="143"/>
        <v>0</v>
      </c>
      <c r="W143" s="53">
        <f t="shared" si="143"/>
        <v>0</v>
      </c>
      <c r="X143" s="53">
        <f t="shared" si="143"/>
        <v>-4.0999999999999943</v>
      </c>
      <c r="Y143" s="53">
        <f t="shared" si="143"/>
        <v>-4.0999999999999943</v>
      </c>
      <c r="Z143" s="53">
        <f t="shared" si="143"/>
        <v>0</v>
      </c>
      <c r="AA143" s="53">
        <f t="shared" si="143"/>
        <v>0</v>
      </c>
      <c r="AB143" s="53">
        <f t="shared" si="143"/>
        <v>0</v>
      </c>
      <c r="AC143" s="53">
        <f t="shared" si="143"/>
        <v>-10.599999999999994</v>
      </c>
      <c r="AD143" s="53">
        <f t="shared" si="143"/>
        <v>0</v>
      </c>
      <c r="AE143" s="53">
        <f t="shared" si="143"/>
        <v>0</v>
      </c>
      <c r="AF143" s="53">
        <f t="shared" si="143"/>
        <v>-10.599999999999994</v>
      </c>
      <c r="AG143" s="53">
        <f t="shared" si="143"/>
        <v>0</v>
      </c>
      <c r="AH143" s="53">
        <f t="shared" si="143"/>
        <v>-4.0999999999999943</v>
      </c>
      <c r="AI143" s="53">
        <f t="shared" si="143"/>
        <v>0</v>
      </c>
      <c r="AJ143" s="53">
        <f t="shared" si="143"/>
        <v>-10.599999999999994</v>
      </c>
      <c r="AK143" s="53">
        <f t="shared" si="143"/>
        <v>-4.0999999999999943</v>
      </c>
      <c r="AL143" s="53">
        <f t="shared" si="143"/>
        <v>0</v>
      </c>
      <c r="AM143" s="53">
        <f t="shared" si="143"/>
        <v>0</v>
      </c>
      <c r="AN143" s="53">
        <f t="shared" si="143"/>
        <v>0</v>
      </c>
      <c r="AO143" s="53">
        <f t="shared" si="143"/>
        <v>0</v>
      </c>
      <c r="AP143" s="53">
        <f t="shared" si="143"/>
        <v>0</v>
      </c>
      <c r="AQ143" s="53">
        <f t="shared" si="143"/>
        <v>0</v>
      </c>
      <c r="AR143" s="53">
        <f t="shared" si="143"/>
        <v>0</v>
      </c>
      <c r="AS143" s="53">
        <f t="shared" si="143"/>
        <v>0</v>
      </c>
      <c r="AT143" s="53">
        <f t="shared" si="143"/>
        <v>0</v>
      </c>
      <c r="AU143" s="53">
        <f t="shared" si="143"/>
        <v>0</v>
      </c>
      <c r="AV143" s="53">
        <f t="shared" si="143"/>
        <v>0</v>
      </c>
      <c r="AW143" s="53">
        <f t="shared" si="143"/>
        <v>0</v>
      </c>
      <c r="AX143" s="53">
        <f t="shared" si="143"/>
        <v>0</v>
      </c>
      <c r="AY143" s="53">
        <f t="shared" si="143"/>
        <v>0</v>
      </c>
      <c r="AZ143" s="53">
        <f t="shared" si="143"/>
        <v>0</v>
      </c>
      <c r="BA143" s="53">
        <f t="shared" si="143"/>
        <v>0</v>
      </c>
      <c r="BB143" s="53">
        <f t="shared" si="143"/>
        <v>0</v>
      </c>
      <c r="BC143" s="53">
        <f t="shared" si="143"/>
        <v>0</v>
      </c>
      <c r="BD143" s="19"/>
      <c r="BE143" s="19"/>
      <c r="BF143" s="19"/>
      <c r="BG143" s="19"/>
      <c r="BH143" s="40">
        <f>SUM(C143:BC143)</f>
        <v>-115.69999999999996</v>
      </c>
      <c r="BL143" s="40">
        <f>Onkosten!B17</f>
        <v>85.39</v>
      </c>
      <c r="BM143" s="40">
        <f ca="1">BH143+BL143+BL139</f>
        <v>167.08999999999992</v>
      </c>
      <c r="BN143" s="40"/>
      <c r="BO143" s="40"/>
      <c r="BP143" s="40"/>
      <c r="BQ143" s="40"/>
      <c r="BR143" s="40"/>
      <c r="BS143" s="40"/>
    </row>
    <row r="144" spans="1:78" ht="13.5" hidden="1" thickTop="1" x14ac:dyDescent="0.3">
      <c r="A144" s="3" t="s">
        <v>24</v>
      </c>
      <c r="B144" s="19"/>
      <c r="C144" s="4">
        <f>IF(C139&gt;9,C145/C139,0)</f>
        <v>0</v>
      </c>
      <c r="D144" s="4">
        <f t="shared" ref="D144:BC144" si="144">IF(D139&gt;9,D145/D139,0)</f>
        <v>0</v>
      </c>
      <c r="E144" s="4">
        <f t="shared" si="144"/>
        <v>0</v>
      </c>
      <c r="F144" s="4">
        <f t="shared" si="144"/>
        <v>0</v>
      </c>
      <c r="G144" s="4">
        <f t="shared" si="144"/>
        <v>0</v>
      </c>
      <c r="H144" s="4">
        <f t="shared" si="144"/>
        <v>0</v>
      </c>
      <c r="I144" s="4">
        <f t="shared" si="144"/>
        <v>0</v>
      </c>
      <c r="J144" s="4">
        <f t="shared" si="144"/>
        <v>0</v>
      </c>
      <c r="K144" s="4">
        <f t="shared" si="144"/>
        <v>0</v>
      </c>
      <c r="L144" s="4">
        <f t="shared" si="144"/>
        <v>0</v>
      </c>
      <c r="M144" s="4">
        <f t="shared" si="144"/>
        <v>0</v>
      </c>
      <c r="N144" s="4">
        <f t="shared" si="144"/>
        <v>0</v>
      </c>
      <c r="O144" s="4">
        <f t="shared" si="144"/>
        <v>0</v>
      </c>
      <c r="P144" s="4">
        <f t="shared" si="144"/>
        <v>0</v>
      </c>
      <c r="Q144" s="4">
        <f t="shared" si="144"/>
        <v>0</v>
      </c>
      <c r="R144" s="4">
        <f t="shared" si="144"/>
        <v>0</v>
      </c>
      <c r="S144" s="4">
        <f t="shared" si="144"/>
        <v>0</v>
      </c>
      <c r="T144" s="4">
        <f t="shared" si="144"/>
        <v>0</v>
      </c>
      <c r="U144" s="4">
        <f t="shared" si="144"/>
        <v>0</v>
      </c>
      <c r="V144" s="4">
        <f t="shared" si="144"/>
        <v>0</v>
      </c>
      <c r="W144" s="4">
        <f t="shared" si="144"/>
        <v>0</v>
      </c>
      <c r="X144" s="4">
        <f t="shared" si="144"/>
        <v>0</v>
      </c>
      <c r="Y144" s="4">
        <f t="shared" si="144"/>
        <v>0</v>
      </c>
      <c r="Z144" s="4">
        <f t="shared" si="144"/>
        <v>0</v>
      </c>
      <c r="AA144" s="4">
        <f t="shared" si="144"/>
        <v>0</v>
      </c>
      <c r="AB144" s="4">
        <f t="shared" si="144"/>
        <v>0</v>
      </c>
      <c r="AC144" s="4">
        <f t="shared" si="144"/>
        <v>0</v>
      </c>
      <c r="AD144" s="4">
        <f t="shared" si="144"/>
        <v>0</v>
      </c>
      <c r="AE144" s="4">
        <f t="shared" si="144"/>
        <v>0</v>
      </c>
      <c r="AF144" s="4">
        <f t="shared" si="144"/>
        <v>0</v>
      </c>
      <c r="AG144" s="4">
        <f t="shared" si="144"/>
        <v>0</v>
      </c>
      <c r="AH144" s="4">
        <f t="shared" si="144"/>
        <v>0</v>
      </c>
      <c r="AI144" s="4">
        <f t="shared" si="144"/>
        <v>0</v>
      </c>
      <c r="AJ144" s="4">
        <f t="shared" si="144"/>
        <v>0</v>
      </c>
      <c r="AK144" s="4">
        <f t="shared" si="144"/>
        <v>0</v>
      </c>
      <c r="AL144" s="4">
        <f t="shared" si="144"/>
        <v>0</v>
      </c>
      <c r="AM144" s="4">
        <f t="shared" si="144"/>
        <v>0</v>
      </c>
      <c r="AN144" s="4">
        <f t="shared" si="144"/>
        <v>0</v>
      </c>
      <c r="AO144" s="4">
        <f t="shared" si="144"/>
        <v>0</v>
      </c>
      <c r="AP144" s="4">
        <f t="shared" si="144"/>
        <v>0</v>
      </c>
      <c r="AQ144" s="4">
        <f t="shared" si="144"/>
        <v>0</v>
      </c>
      <c r="AR144" s="4">
        <f t="shared" si="144"/>
        <v>0</v>
      </c>
      <c r="AS144" s="4">
        <f t="shared" si="144"/>
        <v>0</v>
      </c>
      <c r="AT144" s="4">
        <f t="shared" si="144"/>
        <v>0</v>
      </c>
      <c r="AU144" s="4">
        <f t="shared" si="144"/>
        <v>0</v>
      </c>
      <c r="AV144" s="4">
        <f t="shared" si="144"/>
        <v>0</v>
      </c>
      <c r="AW144" s="4">
        <f t="shared" si="144"/>
        <v>0</v>
      </c>
      <c r="AX144" s="4">
        <f t="shared" si="144"/>
        <v>0</v>
      </c>
      <c r="AY144" s="4">
        <f t="shared" si="144"/>
        <v>0</v>
      </c>
      <c r="AZ144" s="4">
        <f t="shared" si="144"/>
        <v>0</v>
      </c>
      <c r="BA144" s="4">
        <f t="shared" si="144"/>
        <v>0</v>
      </c>
      <c r="BB144" s="4">
        <f t="shared" si="144"/>
        <v>0</v>
      </c>
      <c r="BC144" s="4">
        <f t="shared" si="144"/>
        <v>0</v>
      </c>
      <c r="BD144" s="4"/>
      <c r="BE144" s="4"/>
      <c r="BF144" s="4"/>
      <c r="BG144" s="13"/>
      <c r="BH144" s="13"/>
      <c r="BI144" s="13"/>
      <c r="BJ144" s="13"/>
      <c r="BK144" s="13"/>
      <c r="BL144" s="20">
        <f>IF($C144&lt;0,"0",$C$148)+IF($D144&lt;0,"0",$D$148)+IF($E144&lt;0,"0",$E$148)+IF($F144&lt;0,"0",$F$148)+IF($G144&lt;0,"0",$G$148)+IF($H144&lt;0,"0",$H$148)+IF($I144&lt;0,"0",$I$148)+IF($J144&lt;0,"0",$J$148)+IF($K144&lt;0,"0",$K$148)+IF($L144&lt;0,"0",$L$148)+IF($M144&lt;0,"0",$M$148)+IF($N144&lt;0,"0",$N$148)+IF($O144&lt;0,"0",$O$148)+IF($P144&lt;0,"0",$P$148)+IF($Q144&lt;0,"0",$Q$148)+IF($R144&lt;0,"0",$R$148)+IF($S144&lt;0,"0",$S$148)+IF($T144&lt;0,"0",$T$148)+IF($U144&lt;0,"0",$U$148)+IF($V144&lt;0,"0",$V$148)+IF($W144&lt;0,"0",$W$148)+IF($X144&lt;0,"0",$X$148)+IF($Y144&lt;0,"0",$Y$148)+IF($Z144&lt;0,"0",$Z$148)+IF($AA144&lt;0,"0",$AA$148)+IF($AB144&lt;0,"0",$AB$148)+IF($AC144&lt;0,"0",$AC$148)+IF($AD144&lt;0,"0",$AD$148)+IF($AE144&lt;0,"0",$AE$148)+IF($AF144&lt;0,"0",$AF$148)+IF($AG144&lt;0,"0",$AG$148)+IF($AH144&lt;0,"0",$AH$148)+IF($AI144&lt;0,"0",$AI$148)+IF($AJ144&lt;0,"0",$AJ$148)+IF($AK144&lt;0,"0",$AK$148)+IF($AL144&lt;0,"0",$AL$148)+IF($AM144&lt;0,"0",$AM$148)+IF($AN144&lt;0,"0",$AN$148)+IF($AO144&lt;0,"0",$AO$148)+IF($AP144&lt;0,"0",$AP$148)+IF($AQ144&lt;0,"0",$AQ$148)+IF($AR144&lt;0,"0",$AR$148)+IF($AS144&lt;0,"0",$AS$148)+IF($AT144&lt;0,"0",$AT$148)+IF($AU144&lt;0,"0",$U$148)+IF($AV144&lt;0,"0",$V$148)+IF($AW144&lt;0,"0",$AW$148)+IF($AX144&lt;0,"0",$AX$148)+IF($AY144&lt;0,"0",$AY$148)+IF($AZ144&lt;0,"0",$AZ$148)+IF($BA144&lt;0,"0",$BA$148)+IF($BC144&lt;0,"0",$BC$148)</f>
        <v>24.973846153846136</v>
      </c>
      <c r="BM144" s="13"/>
      <c r="BN144" s="13"/>
      <c r="BO144" s="13"/>
      <c r="BP144" s="13"/>
      <c r="BQ144" s="13"/>
      <c r="BR144" s="13"/>
      <c r="BS144" s="13"/>
    </row>
    <row r="145" spans="1:71" ht="13.5" hidden="1" thickTop="1" x14ac:dyDescent="0.3">
      <c r="A145" s="5" t="s">
        <v>55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13"/>
      <c r="BH145" s="13"/>
      <c r="BI145" s="20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</row>
    <row r="146" spans="1:71" ht="13.5" thickTop="1" x14ac:dyDescent="0.3">
      <c r="A146" s="3" t="s">
        <v>25</v>
      </c>
      <c r="C146" s="4">
        <f>IF(C142=0,0,(IF(C143&lt;0,-$C$151,C142/C139)))</f>
        <v>-6.5</v>
      </c>
      <c r="D146" s="4">
        <f t="shared" ref="D146:BC146" si="145">IF(D142=0,0,(IF(D143&lt;0,-$C$151,D142/D139)))</f>
        <v>-5.04</v>
      </c>
      <c r="E146" s="4">
        <f t="shared" si="145"/>
        <v>-4.2</v>
      </c>
      <c r="F146" s="4">
        <f t="shared" si="145"/>
        <v>-5.04</v>
      </c>
      <c r="G146" s="4">
        <f t="shared" si="145"/>
        <v>-5.6</v>
      </c>
      <c r="H146" s="4">
        <f t="shared" si="145"/>
        <v>-3.6</v>
      </c>
      <c r="I146" s="4">
        <f t="shared" si="145"/>
        <v>-5.6</v>
      </c>
      <c r="J146" s="4">
        <f t="shared" si="145"/>
        <v>-3.8769230769230769</v>
      </c>
      <c r="K146" s="4">
        <f t="shared" si="145"/>
        <v>-4.2</v>
      </c>
      <c r="L146" s="4">
        <f t="shared" si="145"/>
        <v>-6.3</v>
      </c>
      <c r="M146" s="4">
        <f t="shared" si="145"/>
        <v>-6.3</v>
      </c>
      <c r="N146" s="4">
        <f t="shared" si="145"/>
        <v>-6.5</v>
      </c>
      <c r="O146" s="4">
        <f t="shared" si="145"/>
        <v>-6.3</v>
      </c>
      <c r="P146" s="4">
        <f t="shared" si="145"/>
        <v>-6.3</v>
      </c>
      <c r="Q146" s="4">
        <f t="shared" si="145"/>
        <v>-6.3</v>
      </c>
      <c r="R146" s="4">
        <f t="shared" si="145"/>
        <v>-6.3</v>
      </c>
      <c r="S146" s="4">
        <f t="shared" si="145"/>
        <v>-3.8769230769230769</v>
      </c>
      <c r="T146" s="4">
        <f t="shared" si="145"/>
        <v>-6.3</v>
      </c>
      <c r="U146" s="4">
        <f t="shared" si="145"/>
        <v>-5.8153846153846152</v>
      </c>
      <c r="V146" s="4">
        <f t="shared" si="145"/>
        <v>-5.8153846153846152</v>
      </c>
      <c r="W146" s="4">
        <f t="shared" si="145"/>
        <v>-6.3</v>
      </c>
      <c r="X146" s="4">
        <f t="shared" si="145"/>
        <v>-6.5</v>
      </c>
      <c r="Y146" s="4">
        <f t="shared" si="145"/>
        <v>-6.5</v>
      </c>
      <c r="Z146" s="4">
        <f t="shared" si="145"/>
        <v>0</v>
      </c>
      <c r="AA146" s="4">
        <f t="shared" si="145"/>
        <v>-5.8153846153846152</v>
      </c>
      <c r="AB146" s="4">
        <f t="shared" si="145"/>
        <v>-5.8153846153846152</v>
      </c>
      <c r="AC146" s="4">
        <f t="shared" si="145"/>
        <v>-6.5</v>
      </c>
      <c r="AD146" s="4">
        <f t="shared" si="145"/>
        <v>-6.3</v>
      </c>
      <c r="AE146" s="4">
        <f t="shared" si="145"/>
        <v>-6.3</v>
      </c>
      <c r="AF146" s="4">
        <f t="shared" si="145"/>
        <v>-6.5</v>
      </c>
      <c r="AG146" s="4">
        <f t="shared" si="145"/>
        <v>-6.3</v>
      </c>
      <c r="AH146" s="4">
        <f t="shared" si="145"/>
        <v>-6.5</v>
      </c>
      <c r="AI146" s="4">
        <f t="shared" si="145"/>
        <v>-6.3</v>
      </c>
      <c r="AJ146" s="4">
        <f t="shared" si="145"/>
        <v>-6.5</v>
      </c>
      <c r="AK146" s="4">
        <f t="shared" si="145"/>
        <v>-6.5</v>
      </c>
      <c r="AL146" s="4">
        <f t="shared" si="145"/>
        <v>-6.3</v>
      </c>
      <c r="AM146" s="4">
        <f t="shared" si="145"/>
        <v>-6.3</v>
      </c>
      <c r="AN146" s="4">
        <f t="shared" si="145"/>
        <v>-6.3</v>
      </c>
      <c r="AO146" s="4">
        <f t="shared" si="145"/>
        <v>-6.3</v>
      </c>
      <c r="AP146" s="4">
        <f t="shared" si="145"/>
        <v>-6.3</v>
      </c>
      <c r="AQ146" s="4">
        <f t="shared" si="145"/>
        <v>0</v>
      </c>
      <c r="AR146" s="4">
        <f t="shared" si="145"/>
        <v>0</v>
      </c>
      <c r="AS146" s="4">
        <f t="shared" si="145"/>
        <v>0</v>
      </c>
      <c r="AT146" s="4">
        <f t="shared" si="145"/>
        <v>0</v>
      </c>
      <c r="AU146" s="4">
        <f t="shared" si="145"/>
        <v>0</v>
      </c>
      <c r="AV146" s="4">
        <f t="shared" si="145"/>
        <v>0</v>
      </c>
      <c r="AW146" s="4">
        <f t="shared" si="145"/>
        <v>0</v>
      </c>
      <c r="AX146" s="4">
        <f t="shared" si="145"/>
        <v>0</v>
      </c>
      <c r="AY146" s="4">
        <f t="shared" si="145"/>
        <v>0</v>
      </c>
      <c r="AZ146" s="4">
        <f t="shared" si="145"/>
        <v>0</v>
      </c>
      <c r="BA146" s="4">
        <f t="shared" si="145"/>
        <v>0</v>
      </c>
      <c r="BB146" s="4">
        <f t="shared" si="145"/>
        <v>0</v>
      </c>
      <c r="BC146" s="4">
        <f t="shared" si="145"/>
        <v>0</v>
      </c>
      <c r="BD146" s="4"/>
      <c r="BE146" s="4"/>
      <c r="BF146" s="4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</row>
    <row r="147" spans="1:71" x14ac:dyDescent="0.3">
      <c r="A147" s="37" t="s">
        <v>26</v>
      </c>
      <c r="C147" s="4">
        <f t="shared" ref="C147:E147" si="146">C144+C146</f>
        <v>-6.5</v>
      </c>
      <c r="D147" s="4">
        <f t="shared" si="146"/>
        <v>-5.04</v>
      </c>
      <c r="E147" s="4">
        <f t="shared" si="146"/>
        <v>-4.2</v>
      </c>
      <c r="F147" s="4">
        <f t="shared" ref="F147:G147" si="147">F144+F146</f>
        <v>-5.04</v>
      </c>
      <c r="G147" s="4">
        <f t="shared" si="147"/>
        <v>-5.6</v>
      </c>
      <c r="H147" s="4">
        <f t="shared" ref="H147:BC147" si="148">H144+H146</f>
        <v>-3.6</v>
      </c>
      <c r="I147" s="4">
        <f t="shared" si="148"/>
        <v>-5.6</v>
      </c>
      <c r="J147" s="4">
        <f t="shared" si="148"/>
        <v>-3.8769230769230769</v>
      </c>
      <c r="K147" s="4">
        <f t="shared" si="148"/>
        <v>-4.2</v>
      </c>
      <c r="L147" s="4">
        <f t="shared" si="148"/>
        <v>-6.3</v>
      </c>
      <c r="M147" s="4">
        <f t="shared" si="148"/>
        <v>-6.3</v>
      </c>
      <c r="N147" s="4">
        <f t="shared" si="148"/>
        <v>-6.5</v>
      </c>
      <c r="O147" s="4">
        <f t="shared" si="148"/>
        <v>-6.3</v>
      </c>
      <c r="P147" s="4">
        <f t="shared" si="148"/>
        <v>-6.3</v>
      </c>
      <c r="Q147" s="4">
        <f t="shared" si="148"/>
        <v>-6.3</v>
      </c>
      <c r="R147" s="4">
        <f t="shared" si="148"/>
        <v>-6.3</v>
      </c>
      <c r="S147" s="4">
        <f t="shared" si="148"/>
        <v>-3.8769230769230769</v>
      </c>
      <c r="T147" s="4">
        <f t="shared" si="148"/>
        <v>-6.3</v>
      </c>
      <c r="U147" s="4">
        <f t="shared" si="148"/>
        <v>-5.8153846153846152</v>
      </c>
      <c r="V147" s="4">
        <f t="shared" si="148"/>
        <v>-5.8153846153846152</v>
      </c>
      <c r="W147" s="4">
        <f t="shared" si="148"/>
        <v>-6.3</v>
      </c>
      <c r="X147" s="4">
        <f t="shared" si="148"/>
        <v>-6.5</v>
      </c>
      <c r="Y147" s="4">
        <f t="shared" si="148"/>
        <v>-6.5</v>
      </c>
      <c r="Z147" s="4">
        <f t="shared" si="148"/>
        <v>0</v>
      </c>
      <c r="AA147" s="4">
        <f t="shared" si="148"/>
        <v>-5.8153846153846152</v>
      </c>
      <c r="AB147" s="4">
        <f t="shared" si="148"/>
        <v>-5.8153846153846152</v>
      </c>
      <c r="AC147" s="4">
        <f t="shared" si="148"/>
        <v>-6.5</v>
      </c>
      <c r="AD147" s="4">
        <f t="shared" si="148"/>
        <v>-6.3</v>
      </c>
      <c r="AE147" s="4">
        <f t="shared" si="148"/>
        <v>-6.3</v>
      </c>
      <c r="AF147" s="4">
        <f t="shared" si="148"/>
        <v>-6.5</v>
      </c>
      <c r="AG147" s="4">
        <f t="shared" si="148"/>
        <v>-6.3</v>
      </c>
      <c r="AH147" s="4">
        <f t="shared" si="148"/>
        <v>-6.5</v>
      </c>
      <c r="AI147" s="4">
        <f t="shared" si="148"/>
        <v>-6.3</v>
      </c>
      <c r="AJ147" s="4">
        <f t="shared" si="148"/>
        <v>-6.5</v>
      </c>
      <c r="AK147" s="4">
        <f t="shared" si="148"/>
        <v>-6.5</v>
      </c>
      <c r="AL147" s="4">
        <f t="shared" si="148"/>
        <v>-6.3</v>
      </c>
      <c r="AM147" s="4">
        <f t="shared" si="148"/>
        <v>-6.3</v>
      </c>
      <c r="AN147" s="4">
        <f t="shared" si="148"/>
        <v>-6.3</v>
      </c>
      <c r="AO147" s="4">
        <f t="shared" si="148"/>
        <v>-6.3</v>
      </c>
      <c r="AP147" s="4">
        <f t="shared" si="148"/>
        <v>-6.3</v>
      </c>
      <c r="AQ147" s="4">
        <f t="shared" si="148"/>
        <v>0</v>
      </c>
      <c r="AR147" s="4">
        <f t="shared" si="148"/>
        <v>0</v>
      </c>
      <c r="AS147" s="4">
        <f t="shared" si="148"/>
        <v>0</v>
      </c>
      <c r="AT147" s="4">
        <f t="shared" si="148"/>
        <v>0</v>
      </c>
      <c r="AU147" s="4">
        <f t="shared" si="148"/>
        <v>0</v>
      </c>
      <c r="AV147" s="4">
        <f t="shared" si="148"/>
        <v>0</v>
      </c>
      <c r="AW147" s="4">
        <f t="shared" si="148"/>
        <v>0</v>
      </c>
      <c r="AX147" s="4">
        <f t="shared" si="148"/>
        <v>0</v>
      </c>
      <c r="AY147" s="4">
        <f t="shared" si="148"/>
        <v>0</v>
      </c>
      <c r="AZ147" s="4">
        <f t="shared" si="148"/>
        <v>0</v>
      </c>
      <c r="BA147" s="4">
        <f t="shared" si="148"/>
        <v>0</v>
      </c>
      <c r="BB147" s="4">
        <f t="shared" ref="BB147" si="149">BB144+BB146</f>
        <v>0</v>
      </c>
      <c r="BC147" s="4">
        <f t="shared" si="148"/>
        <v>0</v>
      </c>
      <c r="BD147" s="7"/>
      <c r="BE147" s="7"/>
      <c r="BF147" s="7"/>
      <c r="BG147" s="13"/>
      <c r="BH147" s="13"/>
      <c r="BI147" s="13"/>
      <c r="BJ147" s="13"/>
      <c r="BK147" s="20"/>
      <c r="BL147" s="13"/>
      <c r="BM147" s="13"/>
      <c r="BN147" s="13"/>
      <c r="BO147" s="13"/>
      <c r="BP147" s="13"/>
      <c r="BQ147" s="13"/>
      <c r="BR147" s="13"/>
      <c r="BS147" s="13"/>
    </row>
    <row r="148" spans="1:71" x14ac:dyDescent="0.3">
      <c r="A148" s="41" t="s">
        <v>56</v>
      </c>
      <c r="B148" s="42"/>
      <c r="C148" s="75">
        <f>IF(C142=0,0,IF(C$139=0,$C$151+C$147))</f>
        <v>0</v>
      </c>
      <c r="D148" s="75">
        <f t="shared" ref="D148:BC148" si="150">IF(D142=0,0,IF(D$139&gt;9,$C$151+D$147))</f>
        <v>1.46</v>
      </c>
      <c r="E148" s="75">
        <f t="shared" si="150"/>
        <v>2.2999999999999998</v>
      </c>
      <c r="F148" s="75">
        <f t="shared" si="150"/>
        <v>1.46</v>
      </c>
      <c r="G148" s="75">
        <f>IF(G142=0,0,IF(G$139&gt;8,$C$151+G$147))</f>
        <v>0.90000000000000036</v>
      </c>
      <c r="H148" s="75">
        <f t="shared" si="150"/>
        <v>2.9</v>
      </c>
      <c r="I148" s="75">
        <f>IF(I142=0,0,IF(I$139&gt;8,$C$151+I$147))</f>
        <v>0.90000000000000036</v>
      </c>
      <c r="J148" s="75">
        <f t="shared" si="150"/>
        <v>2.6230769230769231</v>
      </c>
      <c r="K148" s="75">
        <f>IF(K142=0,0,IF(K$139&gt;8,$C$151+K$147))</f>
        <v>2.2999999999999998</v>
      </c>
      <c r="L148" s="75">
        <f t="shared" si="150"/>
        <v>0.20000000000000018</v>
      </c>
      <c r="M148" s="75">
        <f t="shared" si="150"/>
        <v>0.20000000000000018</v>
      </c>
      <c r="N148" s="75">
        <f>IF(N142=0,0,IF(N$139&gt;8,$C$151+N$147))</f>
        <v>0</v>
      </c>
      <c r="O148" s="75">
        <f t="shared" si="150"/>
        <v>0.20000000000000018</v>
      </c>
      <c r="P148" s="75">
        <f t="shared" si="150"/>
        <v>0.20000000000000018</v>
      </c>
      <c r="Q148" s="75">
        <f t="shared" si="150"/>
        <v>0.20000000000000018</v>
      </c>
      <c r="R148" s="75">
        <f t="shared" si="150"/>
        <v>0.20000000000000018</v>
      </c>
      <c r="S148" s="75">
        <f>IF(S142=0,0,IF(S$139&gt;8,$C$151+S$147))</f>
        <v>2.6230769230769231</v>
      </c>
      <c r="T148" s="75">
        <f t="shared" si="150"/>
        <v>0.20000000000000018</v>
      </c>
      <c r="U148" s="75">
        <f t="shared" si="150"/>
        <v>0.68461538461538485</v>
      </c>
      <c r="V148" s="75">
        <f t="shared" si="150"/>
        <v>0.68461538461538485</v>
      </c>
      <c r="W148" s="75">
        <f t="shared" si="150"/>
        <v>0.20000000000000018</v>
      </c>
      <c r="X148" s="75">
        <f t="shared" si="150"/>
        <v>0</v>
      </c>
      <c r="Y148" s="75">
        <f t="shared" si="150"/>
        <v>0</v>
      </c>
      <c r="Z148" s="75">
        <f>IF(Z142=0,0,IF(Z$139=0,$C$151+Z$147))</f>
        <v>0</v>
      </c>
      <c r="AA148" s="75">
        <f t="shared" si="150"/>
        <v>0.68461538461538485</v>
      </c>
      <c r="AB148" s="75">
        <f t="shared" si="150"/>
        <v>0.68461538461538485</v>
      </c>
      <c r="AC148" s="75">
        <f t="shared" si="150"/>
        <v>0</v>
      </c>
      <c r="AD148" s="75">
        <f t="shared" si="150"/>
        <v>0.20000000000000018</v>
      </c>
      <c r="AE148" s="75">
        <f>IF(AE142=0,0,IF(AE$139&gt;8,$C$151+AE$147))</f>
        <v>0.20000000000000018</v>
      </c>
      <c r="AF148" s="75">
        <f t="shared" si="150"/>
        <v>0</v>
      </c>
      <c r="AG148" s="75">
        <f t="shared" si="150"/>
        <v>0.20000000000000018</v>
      </c>
      <c r="AH148" s="75">
        <f t="shared" si="150"/>
        <v>0</v>
      </c>
      <c r="AI148" s="75">
        <f t="shared" si="150"/>
        <v>0.20000000000000018</v>
      </c>
      <c r="AJ148" s="75">
        <f t="shared" si="150"/>
        <v>0</v>
      </c>
      <c r="AK148" s="75">
        <f t="shared" si="150"/>
        <v>0</v>
      </c>
      <c r="AL148" s="75">
        <f t="shared" si="150"/>
        <v>0.20000000000000018</v>
      </c>
      <c r="AM148" s="75">
        <f t="shared" si="150"/>
        <v>0.20000000000000018</v>
      </c>
      <c r="AN148" s="75">
        <f t="shared" si="150"/>
        <v>0.20000000000000018</v>
      </c>
      <c r="AO148" s="75">
        <f t="shared" si="150"/>
        <v>0.20000000000000018</v>
      </c>
      <c r="AP148" s="75">
        <f t="shared" si="150"/>
        <v>0.20000000000000018</v>
      </c>
      <c r="AQ148" s="75">
        <f t="shared" si="150"/>
        <v>0</v>
      </c>
      <c r="AR148" s="75">
        <f t="shared" si="150"/>
        <v>0</v>
      </c>
      <c r="AS148" s="75">
        <f t="shared" si="150"/>
        <v>0</v>
      </c>
      <c r="AT148" s="75">
        <f t="shared" si="150"/>
        <v>0</v>
      </c>
      <c r="AU148" s="75">
        <f t="shared" si="150"/>
        <v>0</v>
      </c>
      <c r="AV148" s="75">
        <f t="shared" si="150"/>
        <v>0</v>
      </c>
      <c r="AW148" s="75">
        <f t="shared" si="150"/>
        <v>0</v>
      </c>
      <c r="AX148" s="75">
        <f t="shared" si="150"/>
        <v>0</v>
      </c>
      <c r="AY148" s="75">
        <f t="shared" si="150"/>
        <v>0</v>
      </c>
      <c r="AZ148" s="75">
        <f t="shared" si="150"/>
        <v>0</v>
      </c>
      <c r="BA148" s="75">
        <f t="shared" si="150"/>
        <v>0</v>
      </c>
      <c r="BB148" s="75">
        <f t="shared" si="150"/>
        <v>0</v>
      </c>
      <c r="BC148" s="75">
        <f t="shared" si="150"/>
        <v>0</v>
      </c>
      <c r="BD148" s="13"/>
      <c r="BE148" s="13"/>
      <c r="BF148" s="13"/>
      <c r="BG148" s="13"/>
      <c r="BH148" s="13"/>
      <c r="BI148" s="35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</row>
    <row r="149" spans="1:71" x14ac:dyDescent="0.3">
      <c r="A149" s="14" t="s">
        <v>175</v>
      </c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18"/>
      <c r="AF149" s="18"/>
      <c r="AG149" s="18"/>
      <c r="AH149" s="70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26"/>
      <c r="BE149" s="18"/>
      <c r="BF149" s="30"/>
      <c r="BG149" s="18"/>
      <c r="BH149" s="4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</row>
    <row r="150" spans="1:71" ht="4.25" customHeight="1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P150" s="2"/>
      <c r="BQ150" s="43"/>
    </row>
    <row r="151" spans="1:71" x14ac:dyDescent="0.3">
      <c r="A151" s="83" t="s">
        <v>231</v>
      </c>
      <c r="B151" s="84"/>
      <c r="C151" s="85">
        <v>6.5</v>
      </c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4"/>
      <c r="O151" s="84"/>
      <c r="P151" s="85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6"/>
      <c r="BF151" s="84"/>
      <c r="BG151" s="84"/>
      <c r="BH151" s="94" t="s">
        <v>176</v>
      </c>
      <c r="BI151" s="84"/>
      <c r="BJ151" s="84"/>
      <c r="BK151" s="84"/>
      <c r="BL151" s="84" t="s">
        <v>188</v>
      </c>
      <c r="BM151" s="86"/>
    </row>
    <row r="152" spans="1:71" x14ac:dyDescent="0.3">
      <c r="A152" s="87"/>
      <c r="B152" s="88"/>
      <c r="C152" s="88"/>
      <c r="D152" s="89"/>
      <c r="E152" s="88"/>
      <c r="F152" s="89"/>
      <c r="G152" s="88"/>
      <c r="H152" s="89"/>
      <c r="I152" s="88"/>
      <c r="J152" s="89"/>
      <c r="K152" s="88"/>
      <c r="L152" s="88"/>
      <c r="M152" s="89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2"/>
      <c r="BF152" s="88"/>
      <c r="BG152" s="88"/>
      <c r="BH152" s="96" t="s">
        <v>177</v>
      </c>
      <c r="BI152" s="88"/>
      <c r="BJ152" s="88"/>
      <c r="BK152" s="88"/>
      <c r="BL152" s="88" t="s">
        <v>181</v>
      </c>
      <c r="BM152" s="82"/>
    </row>
    <row r="153" spans="1:71" ht="13" customHeight="1" x14ac:dyDescent="0.3">
      <c r="A153" s="90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2"/>
      <c r="BF153" s="91"/>
      <c r="BG153" s="91"/>
      <c r="BH153" s="98" t="s">
        <v>178</v>
      </c>
      <c r="BI153" s="91"/>
      <c r="BJ153" s="91"/>
      <c r="BK153" s="91"/>
      <c r="BL153" s="91" t="s">
        <v>138</v>
      </c>
      <c r="BM153" s="92"/>
    </row>
    <row r="155" spans="1:71" ht="13" customHeight="1" x14ac:dyDescent="0.3">
      <c r="BJ155" s="2"/>
      <c r="BK155" s="2"/>
      <c r="BM155" s="103"/>
    </row>
    <row r="158" spans="1:71" ht="13" customHeight="1" x14ac:dyDescent="0.3">
      <c r="BI158" s="43"/>
    </row>
  </sheetData>
  <phoneticPr fontId="9" type="noConversion"/>
  <conditionalFormatting sqref="C33:J34 BC2:BC138 N35:O138">
    <cfRule type="expression" dxfId="217" priority="726">
      <formula>C$1&lt;=TODAY()</formula>
    </cfRule>
  </conditionalFormatting>
  <conditionalFormatting sqref="C86:M86">
    <cfRule type="cellIs" dxfId="216" priority="521" operator="lessThan">
      <formula>0</formula>
    </cfRule>
    <cfRule type="expression" dxfId="215" priority="522">
      <formula>C$1&lt;=TODAY()</formula>
    </cfRule>
  </conditionalFormatting>
  <conditionalFormatting sqref="C30:N30">
    <cfRule type="expression" dxfId="214" priority="1044">
      <formula>C$1&lt;=TODAY()</formula>
    </cfRule>
    <cfRule type="cellIs" dxfId="213" priority="1043" operator="lessThan">
      <formula>0</formula>
    </cfRule>
  </conditionalFormatting>
  <conditionalFormatting sqref="C2:O29">
    <cfRule type="cellIs" dxfId="212" priority="527" operator="lessThan">
      <formula>0</formula>
    </cfRule>
    <cfRule type="expression" dxfId="211" priority="528">
      <formula>C$1&lt;=TODAY()</formula>
    </cfRule>
  </conditionalFormatting>
  <conditionalFormatting sqref="C35:O85">
    <cfRule type="cellIs" dxfId="210" priority="529" operator="lessThan">
      <formula>0</formula>
    </cfRule>
    <cfRule type="expression" dxfId="209" priority="530">
      <formula>C$1&lt;=TODAY()</formula>
    </cfRule>
  </conditionalFormatting>
  <conditionalFormatting sqref="C88:O138">
    <cfRule type="cellIs" dxfId="208" priority="511" operator="lessThan">
      <formula>0</formula>
    </cfRule>
    <cfRule type="expression" dxfId="207" priority="512">
      <formula>C$1&lt;=TODAY()</formula>
    </cfRule>
  </conditionalFormatting>
  <conditionalFormatting sqref="C144:BF146 C147:BC147">
    <cfRule type="cellIs" dxfId="206" priority="758" operator="lessThan">
      <formula>0</formula>
    </cfRule>
  </conditionalFormatting>
  <conditionalFormatting sqref="D31:D32">
    <cfRule type="cellIs" dxfId="205" priority="973" operator="lessThan">
      <formula>0</formula>
    </cfRule>
  </conditionalFormatting>
  <conditionalFormatting sqref="D32">
    <cfRule type="expression" dxfId="204" priority="974">
      <formula>D$1&lt;=TODAY()</formula>
    </cfRule>
  </conditionalFormatting>
  <conditionalFormatting sqref="D31:E31">
    <cfRule type="expression" dxfId="203" priority="976">
      <formula>D$1&lt;=TODAY()</formula>
    </cfRule>
  </conditionalFormatting>
  <conditionalFormatting sqref="E34">
    <cfRule type="cellIs" dxfId="202" priority="725" operator="lessThan">
      <formula>0</formula>
    </cfRule>
  </conditionalFormatting>
  <conditionalFormatting sqref="E32:H32">
    <cfRule type="cellIs" dxfId="201" priority="957" operator="lessThan">
      <formula>0</formula>
    </cfRule>
  </conditionalFormatting>
  <conditionalFormatting sqref="E32:I32">
    <cfRule type="expression" dxfId="200" priority="958">
      <formula>E$1&lt;=TODAY()</formula>
    </cfRule>
  </conditionalFormatting>
  <conditionalFormatting sqref="F31:G31">
    <cfRule type="cellIs" dxfId="199" priority="569" operator="lessThan">
      <formula>0</formula>
    </cfRule>
  </conditionalFormatting>
  <conditionalFormatting sqref="F31:I31">
    <cfRule type="expression" dxfId="198" priority="570">
      <formula>F$1&lt;=TODAY()</formula>
    </cfRule>
  </conditionalFormatting>
  <conditionalFormatting sqref="J31:J32">
    <cfRule type="expression" dxfId="197" priority="927">
      <formula>J$1&lt;=TODAY()</formula>
    </cfRule>
    <cfRule type="cellIs" dxfId="196" priority="926" operator="lessThan">
      <formula>0</formula>
    </cfRule>
  </conditionalFormatting>
  <conditionalFormatting sqref="K32:O34">
    <cfRule type="expression" dxfId="195" priority="941">
      <formula>K$1&lt;=TODAY()</formula>
    </cfRule>
    <cfRule type="cellIs" dxfId="194" priority="940" operator="lessThan">
      <formula>0</formula>
    </cfRule>
  </conditionalFormatting>
  <conditionalFormatting sqref="N30:O31 K31:M31 C31:C32">
    <cfRule type="expression" dxfId="193" priority="1052">
      <formula>C$1&lt;=TODAY()</formula>
    </cfRule>
  </conditionalFormatting>
  <conditionalFormatting sqref="N86:O86 C87:O87">
    <cfRule type="expression" dxfId="192" priority="750">
      <formula>C$1&lt;=TODAY()</formula>
    </cfRule>
  </conditionalFormatting>
  <conditionalFormatting sqref="N86:O86 C87:X87 S86">
    <cfRule type="cellIs" dxfId="191" priority="749" operator="lessThan">
      <formula>0</formula>
    </cfRule>
  </conditionalFormatting>
  <conditionalFormatting sqref="O30:O31 K31:N31 C31:C32 E31 I32 R32:R37 T79:W79 P83:X83 P84:S84 V84:X84 P85:X85 T30:X30 T31:T32 V31:X32 BC30:BC87 C33:J33 C34:D34 F34:J34 H31:I31 R122 P123:R123 T80:X81 U82:W82 X75 X89:X94 BD2:BF2">
    <cfRule type="cellIs" dxfId="190" priority="1066" operator="lessThan">
      <formula>0</formula>
    </cfRule>
  </conditionalFormatting>
  <conditionalFormatting sqref="O35:O138 BG2:BL127 BC2:BC138 BQ2:BS138 BF3:BF138 BD11:BD138 BM16:BM127 BN33:BO127 BG128:BO138 AQ136:BB138 BF139:BS139 C142:BC142">
    <cfRule type="cellIs" dxfId="189" priority="605" operator="lessThan">
      <formula>0</formula>
    </cfRule>
  </conditionalFormatting>
  <conditionalFormatting sqref="P2:P82">
    <cfRule type="cellIs" dxfId="188" priority="708" operator="lessThan">
      <formula>0</formula>
    </cfRule>
    <cfRule type="expression" dxfId="187" priority="709">
      <formula>P$1&lt;=TODAY()</formula>
    </cfRule>
  </conditionalFormatting>
  <conditionalFormatting sqref="P104:P120 P122:R123">
    <cfRule type="expression" dxfId="186" priority="498">
      <formula>P$1&lt;=TODAY()</formula>
    </cfRule>
  </conditionalFormatting>
  <conditionalFormatting sqref="P104:P120">
    <cfRule type="cellIs" dxfId="185" priority="497" operator="lessThan">
      <formula>0</formula>
    </cfRule>
  </conditionalFormatting>
  <conditionalFormatting sqref="P121">
    <cfRule type="expression" dxfId="184" priority="442">
      <formula>P$1&lt;=TODAY()</formula>
    </cfRule>
    <cfRule type="cellIs" dxfId="183" priority="441" operator="lessThan">
      <formula>0</formula>
    </cfRule>
  </conditionalFormatting>
  <conditionalFormatting sqref="P121:Q121">
    <cfRule type="expression" dxfId="182" priority="438">
      <formula>P$1&lt;=TODAY()</formula>
    </cfRule>
  </conditionalFormatting>
  <conditionalFormatting sqref="P121:Q122">
    <cfRule type="cellIs" dxfId="181" priority="437" operator="lessThan">
      <formula>0</formula>
    </cfRule>
  </conditionalFormatting>
  <conditionalFormatting sqref="P86:R86">
    <cfRule type="cellIs" dxfId="180" priority="447" operator="lessThan">
      <formula>0</formula>
    </cfRule>
  </conditionalFormatting>
  <conditionalFormatting sqref="P86:S86">
    <cfRule type="expression" dxfId="179" priority="448">
      <formula>P$1&lt;=TODAY()</formula>
    </cfRule>
  </conditionalFormatting>
  <conditionalFormatting sqref="P125:T125">
    <cfRule type="expression" dxfId="178" priority="474">
      <formula>P$1&lt;=TODAY()</formula>
    </cfRule>
  </conditionalFormatting>
  <conditionalFormatting sqref="P129:V129">
    <cfRule type="expression" dxfId="177" priority="408">
      <formula>P$1&lt;=TODAY()</formula>
    </cfRule>
  </conditionalFormatting>
  <conditionalFormatting sqref="P88:W103">
    <cfRule type="expression" dxfId="176" priority="266">
      <formula>P$1&lt;=TODAY()</formula>
    </cfRule>
    <cfRule type="cellIs" dxfId="175" priority="265" operator="lessThan">
      <formula>0</formula>
    </cfRule>
  </conditionalFormatting>
  <conditionalFormatting sqref="P104:W104">
    <cfRule type="cellIs" dxfId="174" priority="495" operator="lessThan">
      <formula>0</formula>
    </cfRule>
    <cfRule type="expression" dxfId="173" priority="496">
      <formula>P$1&lt;=TODAY()</formula>
    </cfRule>
  </conditionalFormatting>
  <conditionalFormatting sqref="P124:W124">
    <cfRule type="expression" dxfId="172" priority="619">
      <formula>P$1&lt;=TODAY()</formula>
    </cfRule>
  </conditionalFormatting>
  <conditionalFormatting sqref="P126:W126">
    <cfRule type="expression" dxfId="171" priority="458">
      <formula>P$1&lt;=TODAY()</formula>
    </cfRule>
  </conditionalFormatting>
  <conditionalFormatting sqref="P83:X85">
    <cfRule type="expression" dxfId="170" priority="874">
      <formula>P$1&lt;=TODAY()</formula>
    </cfRule>
  </conditionalFormatting>
  <conditionalFormatting sqref="P87:X87">
    <cfRule type="expression" dxfId="169" priority="631">
      <formula>P$1&lt;=TODAY()</formula>
    </cfRule>
  </conditionalFormatting>
  <conditionalFormatting sqref="P127:X127">
    <cfRule type="expression" dxfId="168" priority="264">
      <formula>P$1&lt;=TODAY()</formula>
    </cfRule>
  </conditionalFormatting>
  <conditionalFormatting sqref="P131:AB138">
    <cfRule type="expression" dxfId="167" priority="332">
      <formula>P$1&lt;=TODAY()</formula>
    </cfRule>
  </conditionalFormatting>
  <conditionalFormatting sqref="P130:AL130">
    <cfRule type="expression" dxfId="166" priority="167">
      <formula>P$1&lt;=TODAY()</formula>
    </cfRule>
  </conditionalFormatting>
  <conditionalFormatting sqref="Q32:Q75">
    <cfRule type="cellIs" dxfId="165" priority="461" operator="lessThan">
      <formula>0</formula>
    </cfRule>
  </conditionalFormatting>
  <conditionalFormatting sqref="Q38:Q75">
    <cfRule type="expression" dxfId="164" priority="462">
      <formula>Q$1&lt;=TODAY()</formula>
    </cfRule>
  </conditionalFormatting>
  <conditionalFormatting sqref="Q76:Q79 Q32:R37">
    <cfRule type="expression" dxfId="163" priority="934">
      <formula>Q$1&lt;=TODAY()</formula>
    </cfRule>
  </conditionalFormatting>
  <conditionalFormatting sqref="Q104">
    <cfRule type="expression" dxfId="162" priority="482">
      <formula>Q$1&lt;=TODAY()</formula>
    </cfRule>
    <cfRule type="cellIs" dxfId="161" priority="481" operator="lessThan">
      <formula>0</formula>
    </cfRule>
  </conditionalFormatting>
  <conditionalFormatting sqref="Q76:R79">
    <cfRule type="cellIs" dxfId="160" priority="933" operator="lessThan">
      <formula>0</formula>
    </cfRule>
  </conditionalFormatting>
  <conditionalFormatting sqref="Q121:R121">
    <cfRule type="expression" dxfId="159" priority="434">
      <formula>Q$1&lt;=TODAY()</formula>
    </cfRule>
    <cfRule type="cellIs" dxfId="158" priority="433" operator="lessThan">
      <formula>0</formula>
    </cfRule>
  </conditionalFormatting>
  <conditionalFormatting sqref="Q125:R125">
    <cfRule type="cellIs" dxfId="157" priority="473" operator="lessThan">
      <formula>0</formula>
    </cfRule>
  </conditionalFormatting>
  <conditionalFormatting sqref="Q2:S31">
    <cfRule type="expression" dxfId="156" priority="450">
      <formula>Q$1&lt;=TODAY()</formula>
    </cfRule>
  </conditionalFormatting>
  <conditionalFormatting sqref="Q30:S31 Q80:S82 S76:X78 R39:X62">
    <cfRule type="cellIs" dxfId="155" priority="908" operator="lessThan">
      <formula>0</formula>
    </cfRule>
  </conditionalFormatting>
  <conditionalFormatting sqref="Q3:V3 Q11:T11 Q4:X10">
    <cfRule type="cellIs" dxfId="154" priority="449" operator="lessThan">
      <formula>0</formula>
    </cfRule>
  </conditionalFormatting>
  <conditionalFormatting sqref="Q105:W113 Q115:W120 Q114:T114 V114:W114">
    <cfRule type="cellIs" dxfId="153" priority="399" operator="lessThan">
      <formula>0</formula>
    </cfRule>
    <cfRule type="expression" dxfId="152" priority="400">
      <formula>Q$1&lt;=TODAY()</formula>
    </cfRule>
  </conditionalFormatting>
  <conditionalFormatting sqref="Q12:X29">
    <cfRule type="cellIs" dxfId="151" priority="366" operator="lessThan">
      <formula>0</formula>
    </cfRule>
  </conditionalFormatting>
  <conditionalFormatting sqref="Q80:X82">
    <cfRule type="expression" dxfId="150" priority="419">
      <formula>Q$1&lt;=TODAY()</formula>
    </cfRule>
  </conditionalFormatting>
  <conditionalFormatting sqref="Q2:BB2">
    <cfRule type="cellIs" dxfId="149" priority="122" operator="lessThan">
      <formula>0</formula>
    </cfRule>
  </conditionalFormatting>
  <conditionalFormatting sqref="R75:R79">
    <cfRule type="expression" dxfId="148" priority="700">
      <formula>R$1&lt;=TODAY()</formula>
    </cfRule>
  </conditionalFormatting>
  <conditionalFormatting sqref="R126">
    <cfRule type="cellIs" dxfId="147" priority="457" operator="lessThan">
      <formula>0</formula>
    </cfRule>
  </conditionalFormatting>
  <conditionalFormatting sqref="R121:V121">
    <cfRule type="expression" dxfId="146" priority="430">
      <formula>R$1&lt;=TODAY()</formula>
    </cfRule>
    <cfRule type="cellIs" dxfId="145" priority="429" operator="lessThan">
      <formula>0</formula>
    </cfRule>
  </conditionalFormatting>
  <conditionalFormatting sqref="R38:X74">
    <cfRule type="expression" dxfId="144" priority="373">
      <formula>R$1&lt;=TODAY()</formula>
    </cfRule>
  </conditionalFormatting>
  <conditionalFormatting sqref="R63:X75">
    <cfRule type="cellIs" dxfId="143" priority="372" operator="lessThan">
      <formula>0</formula>
    </cfRule>
  </conditionalFormatting>
  <conditionalFormatting sqref="R38:AO38 AQ38:BB38">
    <cfRule type="cellIs" dxfId="142" priority="24" operator="lessThan">
      <formula>0</formula>
    </cfRule>
  </conditionalFormatting>
  <conditionalFormatting sqref="S32">
    <cfRule type="expression" dxfId="141" priority="898">
      <formula>S$1&lt;=TODAY()</formula>
    </cfRule>
  </conditionalFormatting>
  <conditionalFormatting sqref="S121">
    <cfRule type="cellIs" dxfId="140" priority="427" operator="lessThan">
      <formula>0</formula>
    </cfRule>
    <cfRule type="expression" dxfId="139" priority="428">
      <formula>S$1&lt;=TODAY()</formula>
    </cfRule>
  </conditionalFormatting>
  <conditionalFormatting sqref="S79:T79">
    <cfRule type="cellIs" dxfId="138" priority="878" operator="lessThan">
      <formula>0</formula>
    </cfRule>
  </conditionalFormatting>
  <conditionalFormatting sqref="S79:W79">
    <cfRule type="expression" dxfId="137" priority="896">
      <formula>S$1&lt;=TODAY()</formula>
    </cfRule>
  </conditionalFormatting>
  <conditionalFormatting sqref="S122:W123">
    <cfRule type="expression" dxfId="136" priority="629">
      <formula>S$1&lt;=TODAY()</formula>
    </cfRule>
    <cfRule type="cellIs" dxfId="135" priority="628" operator="lessThan">
      <formula>0</formula>
    </cfRule>
  </conditionalFormatting>
  <conditionalFormatting sqref="S32:X37">
    <cfRule type="cellIs" dxfId="134" priority="865" operator="lessThan">
      <formula>0</formula>
    </cfRule>
  </conditionalFormatting>
  <conditionalFormatting sqref="S75:X78">
    <cfRule type="expression" dxfId="133" priority="390">
      <formula>S$1&lt;=TODAY()</formula>
    </cfRule>
  </conditionalFormatting>
  <conditionalFormatting sqref="S33:AO37">
    <cfRule type="expression" dxfId="132" priority="272">
      <formula>S$1&lt;=TODAY()</formula>
    </cfRule>
  </conditionalFormatting>
  <conditionalFormatting sqref="T3">
    <cfRule type="expression" dxfId="131" priority="426">
      <formula>T$1&lt;=TODAY()</formula>
    </cfRule>
  </conditionalFormatting>
  <conditionalFormatting sqref="T82">
    <cfRule type="cellIs" dxfId="130" priority="418" operator="lessThan">
      <formula>0</formula>
    </cfRule>
  </conditionalFormatting>
  <conditionalFormatting sqref="T84:U84">
    <cfRule type="cellIs" dxfId="129" priority="873" operator="lessThan">
      <formula>0</formula>
    </cfRule>
  </conditionalFormatting>
  <conditionalFormatting sqref="T11:X13">
    <cfRule type="expression" dxfId="128" priority="396">
      <formula>T$1&lt;=TODAY()</formula>
    </cfRule>
  </conditionalFormatting>
  <conditionalFormatting sqref="T14:X14">
    <cfRule type="expression" dxfId="127" priority="367">
      <formula>T$1&lt;=TODAY()</formula>
    </cfRule>
  </conditionalFormatting>
  <conditionalFormatting sqref="T15:X32 T3:V3 T4:X10 T11">
    <cfRule type="expression" dxfId="126" priority="870">
      <formula>T$1&lt;=TODAY()</formula>
    </cfRule>
  </conditionalFormatting>
  <conditionalFormatting sqref="T86:X86">
    <cfRule type="cellIs" dxfId="125" priority="387" operator="lessThan">
      <formula>0</formula>
    </cfRule>
    <cfRule type="expression" dxfId="124" priority="388">
      <formula>T$1&lt;=TODAY()</formula>
    </cfRule>
  </conditionalFormatting>
  <conditionalFormatting sqref="T2:AO2">
    <cfRule type="expression" dxfId="123" priority="123">
      <formula>T$1&lt;=TODAY()</formula>
    </cfRule>
  </conditionalFormatting>
  <conditionalFormatting sqref="U31">
    <cfRule type="cellIs" dxfId="122" priority="869" operator="lessThan">
      <formula>0</formula>
    </cfRule>
  </conditionalFormatting>
  <conditionalFormatting sqref="U125">
    <cfRule type="cellIs" dxfId="121" priority="405" operator="lessThan">
      <formula>0</formula>
    </cfRule>
  </conditionalFormatting>
  <conditionalFormatting sqref="U129">
    <cfRule type="cellIs" dxfId="120" priority="407" operator="lessThan">
      <formula>0</formula>
    </cfRule>
  </conditionalFormatting>
  <conditionalFormatting sqref="U125:V125">
    <cfRule type="expression" dxfId="119" priority="406">
      <formula>U$1&lt;=TODAY()</formula>
    </cfRule>
  </conditionalFormatting>
  <conditionalFormatting sqref="U11:X11">
    <cfRule type="cellIs" dxfId="118" priority="395" operator="lessThan">
      <formula>0</formula>
    </cfRule>
  </conditionalFormatting>
  <conditionalFormatting sqref="W85:X85">
    <cfRule type="cellIs" dxfId="117" priority="862" operator="lessThan">
      <formula>0</formula>
    </cfRule>
  </conditionalFormatting>
  <conditionalFormatting sqref="W129:AF129">
    <cfRule type="cellIs" dxfId="116" priority="336" operator="lessThan">
      <formula>0</formula>
    </cfRule>
    <cfRule type="expression" dxfId="115" priority="337">
      <formula>W$1&lt;=TODAY()</formula>
    </cfRule>
  </conditionalFormatting>
  <conditionalFormatting sqref="W3:AO3">
    <cfRule type="expression" dxfId="114" priority="49">
      <formula>W$1&lt;=TODAY()</formula>
    </cfRule>
  </conditionalFormatting>
  <conditionalFormatting sqref="W121:AN121 AQ121:AW121">
    <cfRule type="cellIs" dxfId="113" priority="44" operator="lessThan">
      <formula>0</formula>
    </cfRule>
    <cfRule type="expression" dxfId="112" priority="45">
      <formula>W$1&lt;=TODAY()</formula>
    </cfRule>
  </conditionalFormatting>
  <conditionalFormatting sqref="W3:BB3">
    <cfRule type="cellIs" dxfId="111" priority="48" operator="lessThan">
      <formula>0</formula>
    </cfRule>
  </conditionalFormatting>
  <conditionalFormatting sqref="X79">
    <cfRule type="expression" dxfId="110" priority="858">
      <formula>X$1&lt;=TODAY()</formula>
    </cfRule>
    <cfRule type="cellIs" dxfId="109" priority="857" operator="lessThan">
      <formula>0</formula>
    </cfRule>
  </conditionalFormatting>
  <conditionalFormatting sqref="X88:X103">
    <cfRule type="expression" dxfId="108" priority="365">
      <formula>X$1&lt;=TODAY()</formula>
    </cfRule>
  </conditionalFormatting>
  <conditionalFormatting sqref="X95:X108">
    <cfRule type="cellIs" dxfId="107" priority="360" operator="lessThan">
      <formula>0</formula>
    </cfRule>
  </conditionalFormatting>
  <conditionalFormatting sqref="X104:X108">
    <cfRule type="expression" dxfId="106" priority="361">
      <formula>X$1&lt;=TODAY()</formula>
    </cfRule>
  </conditionalFormatting>
  <conditionalFormatting sqref="X88:Z88">
    <cfRule type="cellIs" dxfId="105" priority="364" operator="lessThan">
      <formula>0</formula>
    </cfRule>
  </conditionalFormatting>
  <conditionalFormatting sqref="X122:AF124 W125:AG125">
    <cfRule type="cellIs" dxfId="104" priority="377" operator="lessThan">
      <formula>0</formula>
    </cfRule>
  </conditionalFormatting>
  <conditionalFormatting sqref="X122:AF124 W125:AH125 X126:AF126 Z127:AH127 P128:AF128">
    <cfRule type="expression" dxfId="103" priority="378">
      <formula>P$1&lt;=TODAY()</formula>
    </cfRule>
  </conditionalFormatting>
  <conditionalFormatting sqref="X126:AF128">
    <cfRule type="cellIs" dxfId="102" priority="263" operator="lessThan">
      <formula>0</formula>
    </cfRule>
  </conditionalFormatting>
  <conditionalFormatting sqref="X130:AI130">
    <cfRule type="cellIs" dxfId="101" priority="166" operator="lessThan">
      <formula>0</formula>
    </cfRule>
  </conditionalFormatting>
  <conditionalFormatting sqref="X82:BB82">
    <cfRule type="cellIs" dxfId="100" priority="126" operator="lessThan">
      <formula>0</formula>
    </cfRule>
  </conditionalFormatting>
  <conditionalFormatting sqref="Y88">
    <cfRule type="expression" dxfId="99" priority="327">
      <formula>Y$1&lt;=TODAY()</formula>
    </cfRule>
  </conditionalFormatting>
  <conditionalFormatting sqref="Y127">
    <cfRule type="expression" dxfId="98" priority="262">
      <formula>Y$1&lt;=TODAY()</formula>
    </cfRule>
  </conditionalFormatting>
  <conditionalFormatting sqref="Y131:AG132">
    <cfRule type="cellIs" dxfId="97" priority="277" operator="lessThan">
      <formula>0</formula>
    </cfRule>
  </conditionalFormatting>
  <conditionalFormatting sqref="Y4:AO32">
    <cfRule type="expression" dxfId="96" priority="21">
      <formula>Y$1&lt;=TODAY()</formula>
    </cfRule>
  </conditionalFormatting>
  <conditionalFormatting sqref="Y38:AO38">
    <cfRule type="expression" dxfId="95" priority="25">
      <formula>Y$1&lt;=TODAY()</formula>
    </cfRule>
  </conditionalFormatting>
  <conditionalFormatting sqref="Y39:AO75">
    <cfRule type="expression" dxfId="94" priority="103">
      <formula>Y$1&lt;=TODAY()</formula>
    </cfRule>
  </conditionalFormatting>
  <conditionalFormatting sqref="Y76:AO82">
    <cfRule type="expression" dxfId="93" priority="127">
      <formula>Y$1&lt;=TODAY()</formula>
    </cfRule>
  </conditionalFormatting>
  <conditionalFormatting sqref="Y83:AO87">
    <cfRule type="expression" dxfId="92" priority="245">
      <formula>Y$1&lt;=TODAY()</formula>
    </cfRule>
  </conditionalFormatting>
  <conditionalFormatting sqref="Y89:AO99 Y100:AL108 X110:AW113 X115:AW120 X114:AK114 X109:AO109 AQ109:AW109 AM114:AW114">
    <cfRule type="expression" dxfId="91" priority="109">
      <formula>X$1&lt;=TODAY()</formula>
    </cfRule>
  </conditionalFormatting>
  <conditionalFormatting sqref="Y20:BB37 Y19:AO19 AQ19:BB19 Y4:BB18">
    <cfRule type="cellIs" dxfId="90" priority="20" operator="lessThan">
      <formula>0</formula>
    </cfRule>
  </conditionalFormatting>
  <conditionalFormatting sqref="Y39:BB81">
    <cfRule type="cellIs" dxfId="89" priority="102" operator="lessThan">
      <formula>0</formula>
    </cfRule>
  </conditionalFormatting>
  <conditionalFormatting sqref="Y83:BB87">
    <cfRule type="cellIs" dxfId="88" priority="244" operator="lessThan">
      <formula>0</formula>
    </cfRule>
  </conditionalFormatting>
  <conditionalFormatting sqref="Y89:BB99 Y100:AL108 X110:AW113 X115:AW120 X114:AK114 X109:AO109 AQ109:AW109 AM114:AW114">
    <cfRule type="cellIs" dxfId="87" priority="108" operator="lessThan">
      <formula>0</formula>
    </cfRule>
  </conditionalFormatting>
  <conditionalFormatting sqref="AA133:AG134 AA136:AG138">
    <cfRule type="cellIs" dxfId="86" priority="256" operator="lessThan">
      <formula>0</formula>
    </cfRule>
  </conditionalFormatting>
  <conditionalFormatting sqref="AA135:AH135">
    <cfRule type="cellIs" dxfId="85" priority="168" operator="lessThan">
      <formula>0</formula>
    </cfRule>
  </conditionalFormatting>
  <conditionalFormatting sqref="AA88:AO88">
    <cfRule type="expression" dxfId="84" priority="324">
      <formula>AA$1&lt;=TODAY()</formula>
    </cfRule>
  </conditionalFormatting>
  <conditionalFormatting sqref="AA88:BB88">
    <cfRule type="cellIs" dxfId="83" priority="323" operator="lessThan">
      <formula>0</formula>
    </cfRule>
  </conditionalFormatting>
  <conditionalFormatting sqref="AC133:AE138">
    <cfRule type="expression" dxfId="82" priority="257">
      <formula>AC$1&lt;=TODAY()</formula>
    </cfRule>
  </conditionalFormatting>
  <conditionalFormatting sqref="AC131:AI132">
    <cfRule type="expression" dxfId="81" priority="278">
      <formula>AC$1&lt;=TODAY()</formula>
    </cfRule>
  </conditionalFormatting>
  <conditionalFormatting sqref="AD141">
    <cfRule type="cellIs" dxfId="80" priority="1062" operator="lessThan">
      <formula>0</formula>
    </cfRule>
  </conditionalFormatting>
  <conditionalFormatting sqref="AF141:AH141">
    <cfRule type="cellIs" dxfId="79" priority="990" operator="lessThan">
      <formula>0</formula>
    </cfRule>
  </conditionalFormatting>
  <conditionalFormatting sqref="AF135:AI135">
    <cfRule type="expression" dxfId="78" priority="169">
      <formula>AF$1&lt;=TODAY()</formula>
    </cfRule>
  </conditionalFormatting>
  <conditionalFormatting sqref="AF136:BB138 AF133:AK133 AF134:AG134 AG128:AL129">
    <cfRule type="expression" dxfId="77" priority="831">
      <formula>AF$1&lt;=TODAY()</formula>
    </cfRule>
  </conditionalFormatting>
  <conditionalFormatting sqref="AG126:AG129">
    <cfRule type="cellIs" dxfId="76" priority="184" operator="lessThan">
      <formula>0</formula>
    </cfRule>
  </conditionalFormatting>
  <conditionalFormatting sqref="AG124:AH124">
    <cfRule type="cellIs" dxfId="75" priority="174" operator="lessThan">
      <formula>0</formula>
    </cfRule>
    <cfRule type="expression" dxfId="74" priority="175">
      <formula>AG$1&lt;=TODAY()</formula>
    </cfRule>
  </conditionalFormatting>
  <conditionalFormatting sqref="AG122:AL123">
    <cfRule type="expression" dxfId="73" priority="177">
      <formula>AG$1&lt;=TODAY()</formula>
    </cfRule>
    <cfRule type="cellIs" dxfId="72" priority="176" operator="lessThan">
      <formula>0</formula>
    </cfRule>
  </conditionalFormatting>
  <conditionalFormatting sqref="AG126:AL126">
    <cfRule type="expression" dxfId="71" priority="185">
      <formula>AG$1&lt;=TODAY()</formula>
    </cfRule>
  </conditionalFormatting>
  <conditionalFormatting sqref="AH134:AI134">
    <cfRule type="expression" dxfId="70" priority="171">
      <formula>AH$1&lt;=TODAY()</formula>
    </cfRule>
    <cfRule type="cellIs" dxfId="69" priority="170" operator="lessThan">
      <formula>0</formula>
    </cfRule>
  </conditionalFormatting>
  <conditionalFormatting sqref="AH128:AL129 AH133:AK133 AH136:BB138 P124:W124 P125 S125:T125 P126:Q126 S126:W126 P129:T129 V129 V125 AH125 AH127 P127:W128 P131:X132 P133:Z138 AH131:AI132 AH126:AL126 AI135 P130:W130 AJ130:AL130 AK131:AL132 AK134:AL134 AL135 AX124:BB124 AX125 AZ125:BB125 AX126:BB135 AJ127:AK127">
    <cfRule type="cellIs" dxfId="68" priority="839" operator="lessThan">
      <formula>0</formula>
    </cfRule>
  </conditionalFormatting>
  <conditionalFormatting sqref="AI124:AI125">
    <cfRule type="expression" dxfId="67" priority="187">
      <formula>AI$1&lt;=TODAY()</formula>
    </cfRule>
  </conditionalFormatting>
  <conditionalFormatting sqref="AI127">
    <cfRule type="cellIs" dxfId="66" priority="94" operator="lessThan">
      <formula>0</formula>
    </cfRule>
    <cfRule type="expression" dxfId="65" priority="95">
      <formula>AI$1&lt;=TODAY()</formula>
    </cfRule>
  </conditionalFormatting>
  <conditionalFormatting sqref="AI124:AJ125">
    <cfRule type="cellIs" dxfId="64" priority="186" operator="lessThan">
      <formula>0</formula>
    </cfRule>
  </conditionalFormatting>
  <conditionalFormatting sqref="AJ131:AJ132">
    <cfRule type="cellIs" dxfId="63" priority="140" operator="lessThan">
      <formula>0</formula>
    </cfRule>
  </conditionalFormatting>
  <conditionalFormatting sqref="AJ134:AJ135">
    <cfRule type="cellIs" dxfId="62" priority="144" operator="lessThan">
      <formula>0</formula>
    </cfRule>
    <cfRule type="expression" dxfId="61" priority="145">
      <formula>AJ$1&lt;=TODAY()</formula>
    </cfRule>
  </conditionalFormatting>
  <conditionalFormatting sqref="AJ124:AL124">
    <cfRule type="expression" dxfId="60" priority="97">
      <formula>AJ$1&lt;=TODAY()</formula>
    </cfRule>
  </conditionalFormatting>
  <conditionalFormatting sqref="AJ125:AL125">
    <cfRule type="expression" dxfId="59" priority="57">
      <formula>AJ$1&lt;=TODAY()</formula>
    </cfRule>
  </conditionalFormatting>
  <conditionalFormatting sqref="AJ127:AL127">
    <cfRule type="expression" dxfId="58" priority="101">
      <formula>AJ$1&lt;=TODAY()</formula>
    </cfRule>
  </conditionalFormatting>
  <conditionalFormatting sqref="AJ131:AL132">
    <cfRule type="expression" dxfId="57" priority="141">
      <formula>AJ$1&lt;=TODAY()</formula>
    </cfRule>
  </conditionalFormatting>
  <conditionalFormatting sqref="AK125">
    <cfRule type="cellIs" dxfId="56" priority="56" operator="lessThan">
      <formula>0</formula>
    </cfRule>
  </conditionalFormatting>
  <conditionalFormatting sqref="AK135">
    <cfRule type="cellIs" dxfId="55" priority="128" operator="lessThan">
      <formula>0</formula>
    </cfRule>
  </conditionalFormatting>
  <conditionalFormatting sqref="AK134:AL135">
    <cfRule type="expression" dxfId="54" priority="129">
      <formula>AK$1&lt;=TODAY()</formula>
    </cfRule>
  </conditionalFormatting>
  <conditionalFormatting sqref="AK141:AM141">
    <cfRule type="cellIs" dxfId="53" priority="986" operator="lessThan">
      <formula>0</formula>
    </cfRule>
  </conditionalFormatting>
  <conditionalFormatting sqref="AL125 AK124:AL124">
    <cfRule type="cellIs" dxfId="52" priority="96" operator="lessThan">
      <formula>0</formula>
    </cfRule>
  </conditionalFormatting>
  <conditionalFormatting sqref="AL127">
    <cfRule type="cellIs" dxfId="51" priority="100" operator="lessThan">
      <formula>0</formula>
    </cfRule>
  </conditionalFormatting>
  <conditionalFormatting sqref="AL133:AW133">
    <cfRule type="expression" dxfId="50" priority="107">
      <formula>AL$1&lt;=TODAY()</formula>
    </cfRule>
    <cfRule type="cellIs" dxfId="49" priority="106" operator="lessThan">
      <formula>0</formula>
    </cfRule>
  </conditionalFormatting>
  <conditionalFormatting sqref="AM100:AO100">
    <cfRule type="expression" dxfId="48" priority="23">
      <formula>AM$1&lt;=TODAY()</formula>
    </cfRule>
  </conditionalFormatting>
  <conditionalFormatting sqref="AM108:AW108">
    <cfRule type="expression" dxfId="47" priority="29">
      <formula>AM$1&lt;=TODAY()</formula>
    </cfRule>
    <cfRule type="cellIs" dxfId="46" priority="28" operator="lessThan">
      <formula>0</formula>
    </cfRule>
  </conditionalFormatting>
  <conditionalFormatting sqref="AM122:AW132">
    <cfRule type="expression" dxfId="45" priority="53">
      <formula>AM$1&lt;=TODAY()</formula>
    </cfRule>
    <cfRule type="cellIs" dxfId="44" priority="52" operator="lessThan">
      <formula>0</formula>
    </cfRule>
  </conditionalFormatting>
  <conditionalFormatting sqref="AM134:AW135">
    <cfRule type="expression" dxfId="43" priority="27">
      <formula>AM$1&lt;=TODAY()</formula>
    </cfRule>
    <cfRule type="cellIs" dxfId="42" priority="26" operator="lessThan">
      <formula>0</formula>
    </cfRule>
  </conditionalFormatting>
  <conditionalFormatting sqref="AM100:AO100 AQ100:BB100 AM101:BB107">
    <cfRule type="cellIs" dxfId="41" priority="22" operator="lessThan">
      <formula>0</formula>
    </cfRule>
  </conditionalFormatting>
  <conditionalFormatting sqref="AM101:BB107">
    <cfRule type="expression" dxfId="40" priority="33">
      <formula>AM$1&lt;=TODAY()</formula>
    </cfRule>
  </conditionalFormatting>
  <conditionalFormatting sqref="AX108 Z88">
    <cfRule type="expression" dxfId="39" priority="615">
      <formula>Z$1&lt;=TODAY()</formula>
    </cfRule>
  </conditionalFormatting>
  <conditionalFormatting sqref="AX141:AY141">
    <cfRule type="cellIs" dxfId="38" priority="988" operator="lessThan">
      <formula>0</formula>
    </cfRule>
  </conditionalFormatting>
  <conditionalFormatting sqref="AX108:BB108">
    <cfRule type="cellIs" dxfId="37" priority="609" operator="lessThan">
      <formula>0</formula>
    </cfRule>
  </conditionalFormatting>
  <conditionalFormatting sqref="AX109:BB135">
    <cfRule type="expression" dxfId="36" priority="105">
      <formula>AX$1&lt;=TODAY()</formula>
    </cfRule>
    <cfRule type="cellIs" dxfId="35" priority="104" operator="lessThan">
      <formula>0</formula>
    </cfRule>
  </conditionalFormatting>
  <conditionalFormatting sqref="AY108">
    <cfRule type="cellIs" dxfId="34" priority="607" operator="lessThan">
      <formula>0</formula>
    </cfRule>
    <cfRule type="expression" dxfId="33" priority="608">
      <formula>AY$1&lt;=TODAY()</formula>
    </cfRule>
  </conditionalFormatting>
  <conditionalFormatting sqref="AZ108:BB108 AP20:BB37 AQ19:BB19 AQ38:BB38 AQ100:BB100 AP39:BB99 AP2:BB18">
    <cfRule type="expression" dxfId="32" priority="1050">
      <formula>AP$1&lt;=TODAY()</formula>
    </cfRule>
  </conditionalFormatting>
  <conditionalFormatting sqref="BD3:BE10">
    <cfRule type="cellIs" dxfId="31" priority="1065" operator="lessThan">
      <formula>0</formula>
    </cfRule>
  </conditionalFormatting>
  <conditionalFormatting sqref="BE11:BE23">
    <cfRule type="cellIs" dxfId="30" priority="1021" operator="lessThan">
      <formula>0</formula>
    </cfRule>
  </conditionalFormatting>
  <conditionalFormatting sqref="BE144">
    <cfRule type="cellIs" dxfId="29" priority="1041" operator="lessThan">
      <formula>0</formula>
    </cfRule>
  </conditionalFormatting>
  <conditionalFormatting sqref="BE142:BN142">
    <cfRule type="cellIs" dxfId="28" priority="1032" operator="lessThan">
      <formula>0</formula>
    </cfRule>
  </conditionalFormatting>
  <conditionalFormatting sqref="BG2:BH138">
    <cfRule type="cellIs" dxfId="27" priority="1018" operator="greaterThan">
      <formula>0</formula>
    </cfRule>
  </conditionalFormatting>
  <conditionalFormatting sqref="BH139">
    <cfRule type="cellIs" dxfId="26" priority="729" operator="greaterThan">
      <formula>0</formula>
    </cfRule>
  </conditionalFormatting>
  <conditionalFormatting sqref="BH143">
    <cfRule type="cellIs" dxfId="25" priority="728" operator="lessThan">
      <formula>0</formula>
    </cfRule>
  </conditionalFormatting>
  <conditionalFormatting sqref="BL143:BS143">
    <cfRule type="cellIs" dxfId="24" priority="727" operator="lessThan">
      <formula>0</formula>
    </cfRule>
  </conditionalFormatting>
  <conditionalFormatting sqref="BM2:BN15">
    <cfRule type="cellIs" dxfId="23" priority="735" operator="lessThan">
      <formula>0</formula>
    </cfRule>
  </conditionalFormatting>
  <conditionalFormatting sqref="BN16:BN32">
    <cfRule type="cellIs" dxfId="22" priority="732" operator="lessThan">
      <formula>0</formula>
    </cfRule>
  </conditionalFormatting>
  <conditionalFormatting sqref="BO2:BO32">
    <cfRule type="cellIs" dxfId="21" priority="1012" operator="lessThan">
      <formula>0</formula>
    </cfRule>
  </conditionalFormatting>
  <conditionalFormatting sqref="BO141:BS142">
    <cfRule type="cellIs" dxfId="20" priority="997" operator="lessThan">
      <formula>0</formula>
    </cfRule>
  </conditionalFormatting>
  <conditionalFormatting sqref="U114">
    <cfRule type="cellIs" dxfId="18" priority="18" operator="lessThan">
      <formula>0</formula>
    </cfRule>
    <cfRule type="expression" dxfId="17" priority="19">
      <formula>U$1&lt;=TODAY()</formula>
    </cfRule>
  </conditionalFormatting>
  <conditionalFormatting sqref="AL114">
    <cfRule type="cellIs" dxfId="16" priority="16" operator="lessThan">
      <formula>0</formula>
    </cfRule>
    <cfRule type="expression" dxfId="15" priority="17">
      <formula>AL$1&lt;=TODAY()</formula>
    </cfRule>
  </conditionalFormatting>
  <conditionalFormatting sqref="AP19">
    <cfRule type="cellIs" dxfId="13" priority="14" operator="lessThan">
      <formula>0</formula>
    </cfRule>
    <cfRule type="expression" dxfId="14" priority="15">
      <formula>AP$1&lt;=TODAY()</formula>
    </cfRule>
  </conditionalFormatting>
  <conditionalFormatting sqref="AO121">
    <cfRule type="cellIs" dxfId="11" priority="12" operator="lessThan">
      <formula>0</formula>
    </cfRule>
    <cfRule type="expression" dxfId="12" priority="13">
      <formula>AO$1&lt;=TODAY()</formula>
    </cfRule>
  </conditionalFormatting>
  <conditionalFormatting sqref="AP121">
    <cfRule type="cellIs" dxfId="9" priority="10" operator="lessThan">
      <formula>0</formula>
    </cfRule>
    <cfRule type="expression" dxfId="10" priority="11">
      <formula>AP$1&lt;=TODAY()</formula>
    </cfRule>
  </conditionalFormatting>
  <conditionalFormatting sqref="AP38">
    <cfRule type="cellIs" dxfId="7" priority="8" operator="lessThan">
      <formula>0</formula>
    </cfRule>
    <cfRule type="expression" dxfId="8" priority="9">
      <formula>AP$1&lt;=TODAY()</formula>
    </cfRule>
  </conditionalFormatting>
  <conditionalFormatting sqref="AP100">
    <cfRule type="cellIs" dxfId="5" priority="6" operator="lessThan">
      <formula>0</formula>
    </cfRule>
    <cfRule type="expression" dxfId="6" priority="7">
      <formula>AP$1&lt;=TODAY()</formula>
    </cfRule>
  </conditionalFormatting>
  <conditionalFormatting sqref="AP109">
    <cfRule type="cellIs" dxfId="3" priority="4" operator="lessThan">
      <formula>0</formula>
    </cfRule>
    <cfRule type="expression" dxfId="4" priority="5">
      <formula>AP$1&lt;=TODAY()</formula>
    </cfRule>
  </conditionalFormatting>
  <conditionalFormatting sqref="AP14">
    <cfRule type="expression" dxfId="2" priority="3">
      <formula>AP$1&lt;=TODAY()</formula>
    </cfRule>
  </conditionalFormatting>
  <conditionalFormatting sqref="AP18">
    <cfRule type="expression" dxfId="1" priority="2">
      <formula>AP$1&lt;=TODAY()</formula>
    </cfRule>
  </conditionalFormatting>
  <conditionalFormatting sqref="AP75">
    <cfRule type="expression" dxfId="0" priority="1">
      <formula>AP$1&lt;=TODAY()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&amp;C_x000D_&amp;1#&amp;"Calibri"&amp;10&amp;K000000 --- Classificatieniveau TLP:WHITE ---</oddFooter>
  </headerFooter>
  <ignoredErrors>
    <ignoredError sqref="C139:I139" formulaRange="1"/>
    <ignoredError sqref="BR13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DF8F-66D5-49C9-93B5-6678F89C645D}">
  <dimension ref="A2:C25"/>
  <sheetViews>
    <sheetView workbookViewId="0">
      <selection activeCell="F16" sqref="F16"/>
    </sheetView>
  </sheetViews>
  <sheetFormatPr defaultRowHeight="15.5" x14ac:dyDescent="0.35"/>
  <cols>
    <col min="1" max="1" width="13.1640625" bestFit="1" customWidth="1"/>
    <col min="2" max="2" width="9.5" bestFit="1" customWidth="1"/>
    <col min="3" max="3" width="24.58203125" bestFit="1" customWidth="1"/>
  </cols>
  <sheetData>
    <row r="2" spans="1:3" x14ac:dyDescent="0.35">
      <c r="A2" s="112" t="s">
        <v>62</v>
      </c>
      <c r="B2" s="113"/>
      <c r="C2" s="114"/>
    </row>
    <row r="3" spans="1:3" x14ac:dyDescent="0.35">
      <c r="A3" s="59" t="s">
        <v>179</v>
      </c>
      <c r="B3" s="60" t="s">
        <v>180</v>
      </c>
      <c r="C3" s="61" t="s">
        <v>174</v>
      </c>
    </row>
    <row r="4" spans="1:3" x14ac:dyDescent="0.35">
      <c r="A4" s="71">
        <v>45657</v>
      </c>
      <c r="B4" s="62">
        <v>85.39</v>
      </c>
      <c r="C4" s="58" t="s">
        <v>225</v>
      </c>
    </row>
    <row r="5" spans="1:3" x14ac:dyDescent="0.35">
      <c r="A5" s="72"/>
      <c r="B5" s="63"/>
      <c r="C5" s="58"/>
    </row>
    <row r="6" spans="1:3" x14ac:dyDescent="0.35">
      <c r="A6" s="72"/>
      <c r="B6" s="63"/>
      <c r="C6" s="58"/>
    </row>
    <row r="7" spans="1:3" x14ac:dyDescent="0.35">
      <c r="A7" s="57"/>
      <c r="B7" s="63"/>
      <c r="C7" s="58"/>
    </row>
    <row r="8" spans="1:3" x14ac:dyDescent="0.35">
      <c r="A8" s="57"/>
      <c r="B8" s="63"/>
      <c r="C8" s="58"/>
    </row>
    <row r="9" spans="1:3" x14ac:dyDescent="0.35">
      <c r="A9" s="57"/>
      <c r="B9" s="63"/>
      <c r="C9" s="58"/>
    </row>
    <row r="10" spans="1:3" x14ac:dyDescent="0.35">
      <c r="A10" s="57"/>
      <c r="B10" s="63"/>
      <c r="C10" s="58"/>
    </row>
    <row r="11" spans="1:3" x14ac:dyDescent="0.35">
      <c r="A11" s="72"/>
      <c r="B11" s="63"/>
      <c r="C11" s="58"/>
    </row>
    <row r="12" spans="1:3" x14ac:dyDescent="0.35">
      <c r="A12" s="57"/>
      <c r="B12" s="63"/>
      <c r="C12" s="58"/>
    </row>
    <row r="13" spans="1:3" x14ac:dyDescent="0.35">
      <c r="A13" s="72"/>
      <c r="B13" s="63"/>
      <c r="C13" s="58"/>
    </row>
    <row r="14" spans="1:3" x14ac:dyDescent="0.35">
      <c r="A14" s="72"/>
      <c r="B14" s="63"/>
      <c r="C14" s="58"/>
    </row>
    <row r="15" spans="1:3" x14ac:dyDescent="0.35">
      <c r="B15" s="73"/>
    </row>
    <row r="16" spans="1:3" x14ac:dyDescent="0.35">
      <c r="A16" s="64"/>
      <c r="B16" s="66"/>
      <c r="C16" s="65"/>
    </row>
    <row r="17" spans="1:3" ht="16" thickBot="1" x14ac:dyDescent="0.4">
      <c r="A17" s="64"/>
      <c r="B17" s="67">
        <f>SUM(B4:B16)</f>
        <v>85.39</v>
      </c>
      <c r="C17" s="65"/>
    </row>
    <row r="18" spans="1:3" ht="16" thickTop="1" x14ac:dyDescent="0.35">
      <c r="A18" s="57"/>
      <c r="B18" s="68"/>
      <c r="C18" s="58"/>
    </row>
    <row r="19" spans="1:3" x14ac:dyDescent="0.35">
      <c r="A19" s="57"/>
      <c r="B19" s="68"/>
      <c r="C19" s="58"/>
    </row>
    <row r="20" spans="1:3" x14ac:dyDescent="0.35">
      <c r="A20" s="57"/>
      <c r="B20" s="68"/>
      <c r="C20" s="58"/>
    </row>
    <row r="21" spans="1:3" x14ac:dyDescent="0.35">
      <c r="A21" s="57"/>
      <c r="B21" s="68"/>
      <c r="C21" s="58"/>
    </row>
    <row r="22" spans="1:3" x14ac:dyDescent="0.35">
      <c r="A22" s="57"/>
      <c r="B22" s="68"/>
      <c r="C22" s="58"/>
    </row>
    <row r="23" spans="1:3" x14ac:dyDescent="0.35">
      <c r="A23" s="57"/>
      <c r="B23" s="68"/>
      <c r="C23" s="58"/>
    </row>
    <row r="24" spans="1:3" x14ac:dyDescent="0.35">
      <c r="A24" s="57"/>
      <c r="B24" s="68"/>
      <c r="C24" s="58"/>
    </row>
    <row r="25" spans="1:3" x14ac:dyDescent="0.35">
      <c r="A25" s="55"/>
      <c r="B25" s="69"/>
      <c r="C25" s="56"/>
    </row>
  </sheetData>
  <mergeCells count="1">
    <mergeCell ref="A2:C2"/>
  </mergeCells>
  <conditionalFormatting sqref="B1:B14 B16:B1048576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Financieel overzicht 2025</vt:lpstr>
      <vt:lpstr>Onkosten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Lalaram, Radjes</cp:lastModifiedBy>
  <cp:lastPrinted>2018-06-16T22:17:29Z</cp:lastPrinted>
  <dcterms:created xsi:type="dcterms:W3CDTF">2018-01-09T08:46:30Z</dcterms:created>
  <dcterms:modified xsi:type="dcterms:W3CDTF">2025-10-06T09:27:15Z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iteId">
    <vt:lpwstr>00000000-0000-0000-0000-000000000000</vt:lpwstr>
  </property>
  <property fmtid="{D5CDD505-2E9C-101B-9397-08002B2CF9AE}" pid="4" name="MSIP_Label_d2dc6f62-bb58-4b94-b6ca-9af54699d31b_Owner">
    <vt:lpwstr>radjes.lalaram@kpn.com</vt:lpwstr>
  </property>
  <property fmtid="{D5CDD505-2E9C-101B-9397-08002B2CF9AE}" pid="5" name="MSIP_Label_d2dc6f62-bb58-4b94-b6ca-9af54699d31b_SetDate">
    <vt:lpwstr>2019-06-24T22:07:13.9857815Z</vt:lpwstr>
  </property>
  <property fmtid="{D5CDD505-2E9C-101B-9397-08002B2CF9AE}" pid="6" name="MSIP_Label_d2dc6f62-bb58-4b94-b6ca-9af54699d31b_Name">
    <vt:lpwstr>Intern gebruik</vt:lpwstr>
  </property>
  <property fmtid="{D5CDD505-2E9C-101B-9397-08002B2CF9AE}" pid="7" name="MSIP_Label_d2dc6f62-bb58-4b94-b6ca-9af54699d31b_Application">
    <vt:lpwstr>Microsoft Azure Information Protection</vt:lpwstr>
  </property>
  <property fmtid="{D5CDD505-2E9C-101B-9397-08002B2CF9AE}" pid="8" name="MSIP_Label_d2dc6f62-bb58-4b94-b6ca-9af54699d31b_ActionId">
    <vt:lpwstr>c0f623fd-3d9b-4039-a431-4589f0445636</vt:lpwstr>
  </property>
  <property fmtid="{D5CDD505-2E9C-101B-9397-08002B2CF9AE}" pid="9" name="MSIP_Label_d2dc6f62-bb58-4b94-b6ca-9af54699d31b_Extended_MSFT_Method">
    <vt:lpwstr>Automatic</vt:lpwstr>
  </property>
  <property fmtid="{D5CDD505-2E9C-101B-9397-08002B2CF9AE}" pid="10" name="MSIP_Label_8079af57-2de0-4251-9b09-cb533d493a3c_Enabled">
    <vt:lpwstr>true</vt:lpwstr>
  </property>
  <property fmtid="{D5CDD505-2E9C-101B-9397-08002B2CF9AE}" pid="11" name="MSIP_Label_8079af57-2de0-4251-9b09-cb533d493a3c_SetDate">
    <vt:lpwstr>2022-05-19T16:28:49Z</vt:lpwstr>
  </property>
  <property fmtid="{D5CDD505-2E9C-101B-9397-08002B2CF9AE}" pid="12" name="MSIP_Label_8079af57-2de0-4251-9b09-cb533d493a3c_Method">
    <vt:lpwstr>Privileged</vt:lpwstr>
  </property>
  <property fmtid="{D5CDD505-2E9C-101B-9397-08002B2CF9AE}" pid="13" name="MSIP_Label_8079af57-2de0-4251-9b09-cb533d493a3c_Name">
    <vt:lpwstr>TBI SSC TLP-WHITE</vt:lpwstr>
  </property>
  <property fmtid="{D5CDD505-2E9C-101B-9397-08002B2CF9AE}" pid="14" name="MSIP_Label_8079af57-2de0-4251-9b09-cb533d493a3c_SiteId">
    <vt:lpwstr>f81d21f6-1c2a-48c4-bdb3-afd73305940c</vt:lpwstr>
  </property>
  <property fmtid="{D5CDD505-2E9C-101B-9397-08002B2CF9AE}" pid="15" name="MSIP_Label_8079af57-2de0-4251-9b09-cb533d493a3c_ActionId">
    <vt:lpwstr>5c8bb187-e650-440f-ad66-a3ff2a91d896</vt:lpwstr>
  </property>
  <property fmtid="{D5CDD505-2E9C-101B-9397-08002B2CF9AE}" pid="16" name="MSIP_Label_8079af57-2de0-4251-9b09-cb533d493a3c_ContentBits">
    <vt:lpwstr>2</vt:lpwstr>
  </property>
</Properties>
</file>